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５　介護職員人材確保対策事業\R７\03_執行\02_その他書類\"/>
    </mc:Choice>
  </mc:AlternateContent>
  <xr:revisionPtr revIDLastSave="0" documentId="13_ncr:1_{9AE1A2C9-9647-40BF-B072-6AA10F7628A3}" xr6:coauthVersionLast="36" xr6:coauthVersionMax="36" xr10:uidLastSave="{00000000-0000-0000-0000-000000000000}"/>
  <bookViews>
    <workbookView xWindow="32760" yWindow="32760" windowWidth="14310" windowHeight="7185" xr2:uid="{00000000-000D-0000-FFFF-FFFF00000000}"/>
  </bookViews>
  <sheets>
    <sheet name="社会保険料計算表" sheetId="38" r:id="rId1"/>
    <sheet name="（参考）健康保険・厚生年金保険の保険料額表" sheetId="39" r:id="rId2"/>
    <sheet name="計算" sheetId="40" state="hidden" r:id="rId3"/>
  </sheets>
  <definedNames>
    <definedName name="_xlnm.Print_Area" localSheetId="0">社会保険料計算表!$A$1:$O$18</definedName>
  </definedNames>
  <calcPr calcId="191029"/>
</workbook>
</file>

<file path=xl/calcChain.xml><?xml version="1.0" encoding="utf-8"?>
<calcChain xmlns="http://schemas.openxmlformats.org/spreadsheetml/2006/main">
  <c r="U11" i="40" l="1"/>
  <c r="E12" i="38"/>
  <c r="K12" i="38" s="1"/>
  <c r="S8" i="40" l="1"/>
  <c r="J12" i="38"/>
  <c r="D15" i="38"/>
  <c r="C15" i="38"/>
  <c r="T19" i="40"/>
  <c r="T20" i="40"/>
  <c r="T18" i="40"/>
  <c r="T16" i="40"/>
  <c r="T17" i="40"/>
  <c r="T15" i="40"/>
  <c r="Q11" i="40"/>
  <c r="O11" i="40"/>
  <c r="M11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F52" i="40"/>
  <c r="F53" i="40"/>
  <c r="F54" i="40"/>
  <c r="F55" i="40"/>
  <c r="F56" i="40"/>
  <c r="F57" i="40"/>
  <c r="F58" i="40"/>
  <c r="F59" i="40"/>
  <c r="F60" i="40"/>
  <c r="F12" i="40"/>
  <c r="E14" i="38"/>
  <c r="K14" i="38" s="1"/>
  <c r="E13" i="38"/>
  <c r="K13" i="38" s="1"/>
  <c r="B15" i="38"/>
  <c r="L12" i="38"/>
  <c r="L15" i="38" s="1"/>
  <c r="L13" i="38"/>
  <c r="L14" i="38"/>
  <c r="M25" i="38"/>
  <c r="L25" i="38"/>
  <c r="M24" i="38"/>
  <c r="L24" i="38"/>
  <c r="M23" i="38"/>
  <c r="L23" i="38"/>
  <c r="J13" i="38" l="1"/>
  <c r="J14" i="38"/>
  <c r="S10" i="40"/>
  <c r="Q32" i="40" s="1"/>
  <c r="R32" i="40" s="1"/>
  <c r="S9" i="40"/>
  <c r="O57" i="40" s="1"/>
  <c r="P57" i="40" s="1"/>
  <c r="E15" i="38"/>
  <c r="O16" i="40"/>
  <c r="P16" i="40" s="1"/>
  <c r="O53" i="40" l="1"/>
  <c r="P53" i="40" s="1"/>
  <c r="J15" i="38"/>
  <c r="O22" i="40"/>
  <c r="P22" i="40" s="1"/>
  <c r="O31" i="40"/>
  <c r="P31" i="40" s="1"/>
  <c r="O38" i="40"/>
  <c r="P38" i="40" s="1"/>
  <c r="O24" i="40"/>
  <c r="P24" i="40" s="1"/>
  <c r="O26" i="40"/>
  <c r="P26" i="40" s="1"/>
  <c r="O35" i="40"/>
  <c r="P35" i="40" s="1"/>
  <c r="O59" i="40"/>
  <c r="P59" i="40" s="1"/>
  <c r="O25" i="40"/>
  <c r="P25" i="40" s="1"/>
  <c r="O23" i="40"/>
  <c r="P23" i="40" s="1"/>
  <c r="Q38" i="40"/>
  <c r="R38" i="40" s="1"/>
  <c r="Q26" i="40"/>
  <c r="R26" i="40" s="1"/>
  <c r="Q31" i="40"/>
  <c r="R31" i="40" s="1"/>
  <c r="Q22" i="40"/>
  <c r="R22" i="40" s="1"/>
  <c r="Q25" i="40"/>
  <c r="R25" i="40" s="1"/>
  <c r="Q50" i="40"/>
  <c r="R50" i="40" s="1"/>
  <c r="Q37" i="40"/>
  <c r="R37" i="40" s="1"/>
  <c r="Q24" i="40"/>
  <c r="R24" i="40" s="1"/>
  <c r="Q58" i="40"/>
  <c r="R58" i="40" s="1"/>
  <c r="Q33" i="40"/>
  <c r="R33" i="40" s="1"/>
  <c r="Q35" i="40"/>
  <c r="R35" i="40" s="1"/>
  <c r="Q34" i="40"/>
  <c r="R34" i="40" s="1"/>
  <c r="Q60" i="40"/>
  <c r="R60" i="40" s="1"/>
  <c r="Q39" i="40"/>
  <c r="R39" i="40" s="1"/>
  <c r="Q46" i="40"/>
  <c r="R46" i="40" s="1"/>
  <c r="O42" i="40"/>
  <c r="P42" i="40" s="1"/>
  <c r="O51" i="40"/>
  <c r="P51" i="40" s="1"/>
  <c r="O21" i="40"/>
  <c r="P21" i="40" s="1"/>
  <c r="O20" i="40"/>
  <c r="P20" i="40" s="1"/>
  <c r="O50" i="40"/>
  <c r="P50" i="40" s="1"/>
  <c r="O17" i="40"/>
  <c r="P17" i="40" s="1"/>
  <c r="O46" i="40"/>
  <c r="P46" i="40" s="1"/>
  <c r="O58" i="40"/>
  <c r="P58" i="40" s="1"/>
  <c r="O18" i="40"/>
  <c r="P18" i="40" s="1"/>
  <c r="O40" i="40"/>
  <c r="P40" i="40" s="1"/>
  <c r="O13" i="40"/>
  <c r="P13" i="40" s="1"/>
  <c r="O19" i="40"/>
  <c r="P19" i="40" s="1"/>
  <c r="O41" i="40"/>
  <c r="P41" i="40" s="1"/>
  <c r="O43" i="40"/>
  <c r="P43" i="40" s="1"/>
  <c r="O36" i="40"/>
  <c r="P36" i="40" s="1"/>
  <c r="O48" i="40"/>
  <c r="P48" i="40" s="1"/>
  <c r="O37" i="40"/>
  <c r="P37" i="40" s="1"/>
  <c r="O49" i="40"/>
  <c r="P49" i="40" s="1"/>
  <c r="O12" i="40"/>
  <c r="P12" i="40" s="1"/>
  <c r="O56" i="40"/>
  <c r="P56" i="40" s="1"/>
  <c r="O47" i="40"/>
  <c r="P47" i="40" s="1"/>
  <c r="O28" i="40"/>
  <c r="P28" i="40" s="1"/>
  <c r="O44" i="40"/>
  <c r="P44" i="40" s="1"/>
  <c r="O45" i="40"/>
  <c r="P45" i="40" s="1"/>
  <c r="O15" i="40"/>
  <c r="P15" i="40" s="1"/>
  <c r="O55" i="40"/>
  <c r="P55" i="40" s="1"/>
  <c r="O32" i="40"/>
  <c r="P32" i="40" s="1"/>
  <c r="O39" i="40"/>
  <c r="P39" i="40" s="1"/>
  <c r="O27" i="40"/>
  <c r="P27" i="40" s="1"/>
  <c r="O52" i="40"/>
  <c r="P52" i="40" s="1"/>
  <c r="O29" i="40"/>
  <c r="P29" i="40" s="1"/>
  <c r="O60" i="40"/>
  <c r="P60" i="40" s="1"/>
  <c r="O34" i="40"/>
  <c r="P34" i="40" s="1"/>
  <c r="O54" i="40"/>
  <c r="P54" i="40" s="1"/>
  <c r="Q43" i="40"/>
  <c r="R43" i="40" s="1"/>
  <c r="Q44" i="40"/>
  <c r="R44" i="40" s="1"/>
  <c r="Q47" i="40"/>
  <c r="R47" i="40" s="1"/>
  <c r="Q45" i="40"/>
  <c r="R45" i="40" s="1"/>
  <c r="Q16" i="40"/>
  <c r="R16" i="40" s="1"/>
  <c r="Q18" i="40"/>
  <c r="R18" i="40" s="1"/>
  <c r="Q54" i="40"/>
  <c r="R54" i="40" s="1"/>
  <c r="Q23" i="40"/>
  <c r="R23" i="40" s="1"/>
  <c r="Q51" i="40"/>
  <c r="R51" i="40" s="1"/>
  <c r="Q20" i="40"/>
  <c r="R20" i="40" s="1"/>
  <c r="Q21" i="40"/>
  <c r="R21" i="40" s="1"/>
  <c r="Q12" i="40"/>
  <c r="R12" i="40" s="1"/>
  <c r="Q41" i="40"/>
  <c r="R41" i="40" s="1"/>
  <c r="Q36" i="40"/>
  <c r="R36" i="40" s="1"/>
  <c r="Q55" i="40"/>
  <c r="R55" i="40" s="1"/>
  <c r="Q13" i="40"/>
  <c r="R13" i="40" s="1"/>
  <c r="Q42" i="40"/>
  <c r="R42" i="40" s="1"/>
  <c r="Q15" i="40"/>
  <c r="R15" i="40" s="1"/>
  <c r="Q57" i="40"/>
  <c r="R57" i="40" s="1"/>
  <c r="Q17" i="40"/>
  <c r="R17" i="40" s="1"/>
  <c r="Q19" i="40"/>
  <c r="R19" i="40" s="1"/>
  <c r="Q30" i="40"/>
  <c r="R30" i="40" s="1"/>
  <c r="Q14" i="40"/>
  <c r="R14" i="40" s="1"/>
  <c r="Q53" i="40"/>
  <c r="R53" i="40" s="1"/>
  <c r="Q29" i="40"/>
  <c r="R29" i="40" s="1"/>
  <c r="Q28" i="40"/>
  <c r="R28" i="40" s="1"/>
  <c r="Q40" i="40"/>
  <c r="R40" i="40" s="1"/>
  <c r="Q48" i="40"/>
  <c r="R48" i="40" s="1"/>
  <c r="Q56" i="40"/>
  <c r="R56" i="40" s="1"/>
  <c r="Q27" i="40"/>
  <c r="R27" i="40" s="1"/>
  <c r="Q52" i="40"/>
  <c r="R52" i="40" s="1"/>
  <c r="Q59" i="40"/>
  <c r="R59" i="40" s="1"/>
  <c r="Q49" i="40"/>
  <c r="R49" i="40" s="1"/>
  <c r="O14" i="40"/>
  <c r="P14" i="40" s="1"/>
  <c r="O30" i="40"/>
  <c r="P30" i="40" s="1"/>
  <c r="O33" i="40"/>
  <c r="P33" i="40" s="1"/>
  <c r="K15" i="38"/>
  <c r="M44" i="40"/>
  <c r="N44" i="40" s="1"/>
  <c r="M22" i="40"/>
  <c r="N22" i="40" s="1"/>
  <c r="M27" i="40"/>
  <c r="N27" i="40" s="1"/>
  <c r="M35" i="40"/>
  <c r="N35" i="40" s="1"/>
  <c r="M48" i="40"/>
  <c r="N48" i="40" s="1"/>
  <c r="M53" i="40"/>
  <c r="N53" i="40" s="1"/>
  <c r="M28" i="40"/>
  <c r="N28" i="40" s="1"/>
  <c r="M42" i="40"/>
  <c r="N42" i="40" s="1"/>
  <c r="M18" i="40"/>
  <c r="N18" i="40" s="1"/>
  <c r="M57" i="40"/>
  <c r="N57" i="40" s="1"/>
  <c r="M32" i="40"/>
  <c r="N32" i="40" s="1"/>
  <c r="M30" i="40"/>
  <c r="N30" i="40" s="1"/>
  <c r="M37" i="40"/>
  <c r="N37" i="40" s="1"/>
  <c r="M15" i="40"/>
  <c r="N15" i="40" s="1"/>
  <c r="M13" i="40"/>
  <c r="N13" i="40" s="1"/>
  <c r="M52" i="40"/>
  <c r="N52" i="40" s="1"/>
  <c r="M43" i="40"/>
  <c r="N43" i="40" s="1"/>
  <c r="M39" i="40"/>
  <c r="N39" i="40" s="1"/>
  <c r="M21" i="40"/>
  <c r="N21" i="40" s="1"/>
  <c r="M50" i="40"/>
  <c r="N50" i="40" s="1"/>
  <c r="M24" i="40"/>
  <c r="N24" i="40" s="1"/>
  <c r="M45" i="40"/>
  <c r="N45" i="40" s="1"/>
  <c r="M26" i="40"/>
  <c r="N26" i="40" s="1"/>
  <c r="M34" i="40"/>
  <c r="N34" i="40" s="1"/>
  <c r="M38" i="40"/>
  <c r="N38" i="40" s="1"/>
  <c r="M25" i="40"/>
  <c r="N25" i="40" s="1"/>
  <c r="M46" i="40"/>
  <c r="N46" i="40" s="1"/>
  <c r="M56" i="40"/>
  <c r="N56" i="40" s="1"/>
  <c r="M29" i="40"/>
  <c r="N29" i="40" s="1"/>
  <c r="M54" i="40"/>
  <c r="N54" i="40" s="1"/>
  <c r="M17" i="40"/>
  <c r="N17" i="40" s="1"/>
  <c r="M20" i="40"/>
  <c r="N20" i="40" s="1"/>
  <c r="M47" i="40"/>
  <c r="N47" i="40" s="1"/>
  <c r="M12" i="40"/>
  <c r="N12" i="40" s="1"/>
  <c r="M23" i="40"/>
  <c r="N23" i="40" s="1"/>
  <c r="M33" i="40"/>
  <c r="N33" i="40" s="1"/>
  <c r="M55" i="40"/>
  <c r="N55" i="40" s="1"/>
  <c r="M16" i="40"/>
  <c r="N16" i="40" s="1"/>
  <c r="M58" i="40"/>
  <c r="N58" i="40" s="1"/>
  <c r="M36" i="40"/>
  <c r="N36" i="40" s="1"/>
  <c r="M19" i="40"/>
  <c r="N19" i="40" s="1"/>
  <c r="M41" i="40"/>
  <c r="N41" i="40" s="1"/>
  <c r="M40" i="40"/>
  <c r="N40" i="40" s="1"/>
  <c r="M49" i="40"/>
  <c r="N49" i="40" s="1"/>
  <c r="M59" i="40"/>
  <c r="N59" i="40" s="1"/>
  <c r="M14" i="40"/>
  <c r="N14" i="40" s="1"/>
  <c r="M60" i="40"/>
  <c r="N60" i="40" s="1"/>
  <c r="M51" i="40"/>
  <c r="N51" i="40" s="1"/>
  <c r="M31" i="40"/>
  <c r="N31" i="40" s="1"/>
  <c r="T8" i="40" l="1"/>
  <c r="T9" i="40"/>
  <c r="T10" i="40"/>
  <c r="U20" i="40" s="1"/>
  <c r="U10" i="40" s="1"/>
  <c r="G14" i="38" s="1"/>
  <c r="U16" i="40" l="1"/>
  <c r="V9" i="40"/>
  <c r="H13" i="38" s="1"/>
  <c r="U19" i="40"/>
  <c r="U9" i="40" s="1"/>
  <c r="G13" i="38" s="1"/>
  <c r="F13" i="38"/>
  <c r="I13" i="38" s="1"/>
  <c r="V10" i="40"/>
  <c r="H14" i="38" s="1"/>
  <c r="U17" i="40"/>
  <c r="F14" i="38"/>
  <c r="U18" i="40"/>
  <c r="U8" i="40" s="1"/>
  <c r="U15" i="40"/>
  <c r="F12" i="38"/>
  <c r="I12" i="38" s="1"/>
  <c r="V8" i="40"/>
  <c r="G12" i="38" l="1"/>
  <c r="G15" i="38" s="1"/>
  <c r="I14" i="38"/>
  <c r="O14" i="38" s="1"/>
  <c r="H12" i="38"/>
  <c r="H15" i="38" s="1"/>
  <c r="O13" i="38"/>
  <c r="I15" i="38" l="1"/>
  <c r="O12" i="38"/>
  <c r="O15" i="38" s="1"/>
</calcChain>
</file>

<file path=xl/sharedStrings.xml><?xml version="1.0" encoding="utf-8"?>
<sst xmlns="http://schemas.openxmlformats.org/spreadsheetml/2006/main" count="302" uniqueCount="121">
  <si>
    <t>雇用保険</t>
    <rPh sb="0" eb="2">
      <t>コヨウ</t>
    </rPh>
    <rPh sb="2" eb="4">
      <t>ホケン</t>
    </rPh>
    <phoneticPr fontId="2"/>
  </si>
  <si>
    <t>計</t>
    <rPh sb="0" eb="1">
      <t>ケイ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</si>
  <si>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</si>
  <si>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</si>
  <si>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本人負担</t>
    <rPh sb="0" eb="2">
      <t>ホンニン</t>
    </rPh>
    <rPh sb="2" eb="4">
      <t>フタン</t>
    </rPh>
    <phoneticPr fontId="2"/>
  </si>
  <si>
    <t>生年月日</t>
    <rPh sb="0" eb="2">
      <t>セイネン</t>
    </rPh>
    <rPh sb="2" eb="4">
      <t>ガッピ</t>
    </rPh>
    <phoneticPr fontId="2"/>
  </si>
  <si>
    <t>年月</t>
    <phoneticPr fontId="2"/>
  </si>
  <si>
    <t>新規雇用者氏名</t>
    <rPh sb="0" eb="2">
      <t>シンキ</t>
    </rPh>
    <rPh sb="2" eb="5">
      <t>コヨウシャ</t>
    </rPh>
    <rPh sb="5" eb="7">
      <t>シメイ</t>
    </rPh>
    <phoneticPr fontId="2"/>
  </si>
  <si>
    <t>①人件費</t>
    <rPh sb="1" eb="4">
      <t>ジンケンヒ</t>
    </rPh>
    <phoneticPr fontId="2"/>
  </si>
  <si>
    <t>②社会保険料</t>
    <rPh sb="1" eb="3">
      <t>シャカイ</t>
    </rPh>
    <rPh sb="3" eb="6">
      <t>ホケンリョウ</t>
    </rPh>
    <phoneticPr fontId="2"/>
  </si>
  <si>
    <t>④
雇用保険</t>
    <rPh sb="2" eb="4">
      <t>コヨウ</t>
    </rPh>
    <rPh sb="4" eb="6">
      <t>ホケン</t>
    </rPh>
    <phoneticPr fontId="2"/>
  </si>
  <si>
    <t>⑤
労災保険</t>
    <rPh sb="2" eb="4">
      <t>ロウサイ</t>
    </rPh>
    <rPh sb="4" eb="6">
      <t>ホケン</t>
    </rPh>
    <phoneticPr fontId="2"/>
  </si>
  <si>
    <t>計
（①～⑤の計）</t>
    <rPh sb="0" eb="1">
      <t>ケイ</t>
    </rPh>
    <rPh sb="8" eb="9">
      <t>ケイ</t>
    </rPh>
    <phoneticPr fontId="2"/>
  </si>
  <si>
    <t>研修機関</t>
    <rPh sb="0" eb="2">
      <t>ケンシュウ</t>
    </rPh>
    <rPh sb="2" eb="4">
      <t>キカン</t>
    </rPh>
    <phoneticPr fontId="2"/>
  </si>
  <si>
    <t>研修期間</t>
    <rPh sb="0" eb="2">
      <t>ケンシュウ</t>
    </rPh>
    <rPh sb="2" eb="4">
      <t>キカン</t>
    </rPh>
    <phoneticPr fontId="2"/>
  </si>
  <si>
    <t>法人名</t>
    <rPh sb="0" eb="2">
      <t>ホウジン</t>
    </rPh>
    <rPh sb="2" eb="3">
      <t>ナ</t>
    </rPh>
    <phoneticPr fontId="2"/>
  </si>
  <si>
    <t>所属事業所</t>
    <rPh sb="0" eb="2">
      <t>ショゾク</t>
    </rPh>
    <rPh sb="2" eb="5">
      <t>ジギョウショ</t>
    </rPh>
    <phoneticPr fontId="2"/>
  </si>
  <si>
    <t>雇用開始日</t>
    <rPh sb="0" eb="2">
      <t>コヨウ</t>
    </rPh>
    <rPh sb="2" eb="5">
      <t>カイシビ</t>
    </rPh>
    <phoneticPr fontId="2"/>
  </si>
  <si>
    <t>賃金締切日</t>
    <rPh sb="0" eb="2">
      <t>チンギン</t>
    </rPh>
    <rPh sb="2" eb="4">
      <t>シメキリ</t>
    </rPh>
    <rPh sb="4" eb="5">
      <t>ヒ</t>
    </rPh>
    <phoneticPr fontId="2"/>
  </si>
  <si>
    <t>　　　　　　　（　　　　）歳　</t>
    <rPh sb="13" eb="14">
      <t>サイ</t>
    </rPh>
    <phoneticPr fontId="2"/>
  </si>
  <si>
    <t>介護職員人材確保対策事業実績報告書（補助金計算書）</t>
    <rPh sb="0" eb="2">
      <t>カイゴ</t>
    </rPh>
    <rPh sb="2" eb="4">
      <t>ショクイン</t>
    </rPh>
    <rPh sb="4" eb="6">
      <t>ジンザイ</t>
    </rPh>
    <rPh sb="6" eb="8">
      <t>カクホ</t>
    </rPh>
    <rPh sb="8" eb="10">
      <t>タイサク</t>
    </rPh>
    <rPh sb="10" eb="12">
      <t>ジギョウ</t>
    </rPh>
    <rPh sb="12" eb="14">
      <t>ジッセキ</t>
    </rPh>
    <rPh sb="14" eb="17">
      <t>ホウコクショ</t>
    </rPh>
    <rPh sb="18" eb="21">
      <t>ホジョキン</t>
    </rPh>
    <rPh sb="21" eb="24">
      <t>ケイサンショ</t>
    </rPh>
    <phoneticPr fontId="2"/>
  </si>
  <si>
    <t>事業主負担分のみ</t>
    <rPh sb="0" eb="3">
      <t>ジギョウヌシ</t>
    </rPh>
    <rPh sb="3" eb="5">
      <t>フタン</t>
    </rPh>
    <rPh sb="5" eb="6">
      <t>ブン</t>
    </rPh>
    <phoneticPr fontId="2"/>
  </si>
  <si>
    <t>Ｒ○年○月</t>
    <rPh sb="2" eb="3">
      <t>ネン</t>
    </rPh>
    <rPh sb="4" eb="5">
      <t>ガツ</t>
    </rPh>
    <phoneticPr fontId="2"/>
  </si>
  <si>
    <t>②
厚生年金保険</t>
    <rPh sb="2" eb="4">
      <t>コウセイ</t>
    </rPh>
    <rPh sb="4" eb="6">
      <t>ネンキン</t>
    </rPh>
    <rPh sb="6" eb="8">
      <t>ホケン</t>
    </rPh>
    <phoneticPr fontId="2"/>
  </si>
  <si>
    <t>①
健康保険</t>
    <rPh sb="2" eb="4">
      <t>ケンコウ</t>
    </rPh>
    <rPh sb="4" eb="6">
      <t>ホケン</t>
    </rPh>
    <phoneticPr fontId="2"/>
  </si>
  <si>
    <t>③子ども・子育て
拠出金</t>
    <rPh sb="1" eb="2">
      <t>コ</t>
    </rPh>
    <rPh sb="5" eb="7">
      <t>コソダ</t>
    </rPh>
    <rPh sb="9" eb="12">
      <t>キョシュツキン</t>
    </rPh>
    <phoneticPr fontId="2"/>
  </si>
  <si>
    <t>要入力</t>
    <rPh sb="0" eb="1">
      <t>ヨウ</t>
    </rPh>
    <rPh sb="1" eb="3">
      <t>ニュウリョク</t>
    </rPh>
    <phoneticPr fontId="2"/>
  </si>
  <si>
    <t>総支給額
（Ａ）</t>
    <rPh sb="0" eb="1">
      <t>ソウ</t>
    </rPh>
    <rPh sb="1" eb="4">
      <t>シキュウガク</t>
    </rPh>
    <phoneticPr fontId="2"/>
  </si>
  <si>
    <t>処遇改善加算
（B）</t>
    <rPh sb="0" eb="2">
      <t>ショグウ</t>
    </rPh>
    <rPh sb="2" eb="4">
      <t>カイゼン</t>
    </rPh>
    <rPh sb="4" eb="6">
      <t>カサン</t>
    </rPh>
    <phoneticPr fontId="2"/>
  </si>
  <si>
    <t>時間外勤務手当
（Ｃ）</t>
    <rPh sb="0" eb="3">
      <t>ジカンガイ</t>
    </rPh>
    <rPh sb="3" eb="5">
      <t>キンム</t>
    </rPh>
    <rPh sb="5" eb="7">
      <t>テアテ</t>
    </rPh>
    <phoneticPr fontId="2"/>
  </si>
  <si>
    <t xml:space="preserve">人件費
（対象額）
（Ｄ）
</t>
    <rPh sb="0" eb="3">
      <t>ジンケンヒ</t>
    </rPh>
    <rPh sb="5" eb="7">
      <t>タイショウ</t>
    </rPh>
    <rPh sb="7" eb="8">
      <t>ガク</t>
    </rPh>
    <phoneticPr fontId="2"/>
  </si>
  <si>
    <t>標準報酬月額
（対象額（Ｄ）を基礎として算出）</t>
    <rPh sb="8" eb="11">
      <t>タイショウガク</t>
    </rPh>
    <rPh sb="15" eb="17">
      <t>キソ</t>
    </rPh>
    <rPh sb="20" eb="22">
      <t>サンシュツ</t>
    </rPh>
    <phoneticPr fontId="2"/>
  </si>
  <si>
    <t>（Ａ）－
｛(Ｂ)＋(Ｃ)｝</t>
    <phoneticPr fontId="2"/>
  </si>
  <si>
    <t>①＋②＋③＋④＋⑤</t>
    <phoneticPr fontId="2"/>
  </si>
  <si>
    <t>・健康保険料率：令和7年3月分～　適用　　 　・厚生年金保険料率：平成29年9月分～　適用</t>
  </si>
  <si>
    <t>（鹿児島支部）</t>
  </si>
  <si>
    <t>◆介護保険第２号被保険者は、40歳から64歳までの方であり、健康保険料率（10.31%）に介護保険料率（1.59%）が加わります。</t>
  </si>
  <si>
    <t>　　月間150万円となります。　</t>
  </si>
  <si>
    <t>令和７年３月分（４月納付分）からの健康保険・厚生年金保険の保険料額表</t>
    <rPh sb="0" eb="2">
      <t>レイワ</t>
    </rPh>
    <rPh sb="3" eb="4">
      <t>ネン</t>
    </rPh>
    <rPh sb="5" eb="6">
      <t>ガツ</t>
    </rPh>
    <rPh sb="6" eb="7">
      <t>ブン</t>
    </rPh>
    <rPh sb="9" eb="10">
      <t>ガツ</t>
    </rPh>
    <rPh sb="10" eb="12">
      <t>ノウフ</t>
    </rPh>
    <rPh sb="12" eb="13">
      <t>ブン</t>
    </rPh>
    <rPh sb="17" eb="19">
      <t>ケンコウ</t>
    </rPh>
    <rPh sb="19" eb="21">
      <t>ホケン</t>
    </rPh>
    <rPh sb="22" eb="24">
      <t>コウセイ</t>
    </rPh>
    <rPh sb="24" eb="26">
      <t>ネンキン</t>
    </rPh>
    <rPh sb="26" eb="28">
      <t>ホケン</t>
    </rPh>
    <rPh sb="29" eb="31">
      <t>ホケン</t>
    </rPh>
    <rPh sb="31" eb="32">
      <t>リョウ</t>
    </rPh>
    <rPh sb="32" eb="33">
      <t>ガク</t>
    </rPh>
    <rPh sb="33" eb="34">
      <t>ヒョウ</t>
    </rPh>
    <phoneticPr fontId="14"/>
  </si>
  <si>
    <t>・介護保険料率：令和7年3月分～　適用 　　  ・子ども・子育て拠出金率：令和2年4月分～　適用</t>
    <rPh sb="1" eb="3">
      <t>カイゴ</t>
    </rPh>
    <rPh sb="3" eb="5">
      <t>ホケン</t>
    </rPh>
    <rPh sb="5" eb="6">
      <t>リョウ</t>
    </rPh>
    <rPh sb="6" eb="7">
      <t>リツ</t>
    </rPh>
    <rPh sb="8" eb="10">
      <t>レイワ</t>
    </rPh>
    <rPh sb="11" eb="12">
      <t>ネン</t>
    </rPh>
    <rPh sb="13" eb="14">
      <t>ガツ</t>
    </rPh>
    <rPh sb="14" eb="15">
      <t>ブン</t>
    </rPh>
    <rPh sb="17" eb="19">
      <t>テキヨウ</t>
    </rPh>
    <phoneticPr fontId="14"/>
  </si>
  <si>
    <t>（単位：円）</t>
    <rPh sb="1" eb="3">
      <t>タンイ</t>
    </rPh>
    <rPh sb="4" eb="5">
      <t>エン</t>
    </rPh>
    <phoneticPr fontId="14"/>
  </si>
  <si>
    <t>標  準  報  酬</t>
    <rPh sb="0" eb="1">
      <t>シルベ</t>
    </rPh>
    <rPh sb="3" eb="4">
      <t>ジュン</t>
    </rPh>
    <rPh sb="6" eb="7">
      <t>ホウ</t>
    </rPh>
    <rPh sb="9" eb="10">
      <t>シュウ</t>
    </rPh>
    <phoneticPr fontId="14"/>
  </si>
  <si>
    <t>報  酬  月  額</t>
    <rPh sb="0" eb="1">
      <t>ホウ</t>
    </rPh>
    <rPh sb="3" eb="4">
      <t>シュウ</t>
    </rPh>
    <rPh sb="6" eb="7">
      <t>ツキ</t>
    </rPh>
    <rPh sb="9" eb="10">
      <t>ガク</t>
    </rPh>
    <phoneticPr fontId="14"/>
  </si>
  <si>
    <t>全国健康保険協会管掌健康保険料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カンショウ</t>
    </rPh>
    <rPh sb="10" eb="12">
      <t>ケンコウ</t>
    </rPh>
    <rPh sb="12" eb="14">
      <t>ホケン</t>
    </rPh>
    <rPh sb="14" eb="15">
      <t>リョウ</t>
    </rPh>
    <phoneticPr fontId="14"/>
  </si>
  <si>
    <r>
      <t>厚生年金保険料</t>
    </r>
    <r>
      <rPr>
        <sz val="6"/>
        <color indexed="8"/>
        <rFont val="ＭＳ Ｐゴシック"/>
        <family val="3"/>
        <charset val="128"/>
      </rPr>
      <t>（厚生年金基金加入員を除く）</t>
    </r>
    <rPh sb="0" eb="2">
      <t>コウセイ</t>
    </rPh>
    <rPh sb="2" eb="4">
      <t>ネンキン</t>
    </rPh>
    <rPh sb="4" eb="7">
      <t>ホケンリョウ</t>
    </rPh>
    <rPh sb="8" eb="10">
      <t>コウセイ</t>
    </rPh>
    <rPh sb="10" eb="12">
      <t>ネンキン</t>
    </rPh>
    <rPh sb="12" eb="14">
      <t>キキン</t>
    </rPh>
    <rPh sb="14" eb="16">
      <t>カニュウ</t>
    </rPh>
    <rPh sb="16" eb="17">
      <t>イン</t>
    </rPh>
    <rPh sb="18" eb="19">
      <t>ノゾ</t>
    </rPh>
    <phoneticPr fontId="14"/>
  </si>
  <si>
    <t>介護保険第２号被保険者
に該当しない場合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3" eb="15">
      <t>ガイトウ</t>
    </rPh>
    <rPh sb="18" eb="20">
      <t>バアイ</t>
    </rPh>
    <phoneticPr fontId="14"/>
  </si>
  <si>
    <t>介護保険第２号被保険者
に該当する場合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3" eb="15">
      <t>ガイトウ</t>
    </rPh>
    <rPh sb="17" eb="19">
      <t>バアイ</t>
    </rPh>
    <phoneticPr fontId="14"/>
  </si>
  <si>
    <t>一般、坑内員・船員</t>
    <rPh sb="0" eb="2">
      <t>イッパン</t>
    </rPh>
    <phoneticPr fontId="14"/>
  </si>
  <si>
    <t>等級</t>
    <rPh sb="0" eb="2">
      <t>トウキュウ</t>
    </rPh>
    <phoneticPr fontId="14"/>
  </si>
  <si>
    <t>月  額</t>
    <rPh sb="0" eb="1">
      <t>ツキ</t>
    </rPh>
    <rPh sb="3" eb="4">
      <t>ガク</t>
    </rPh>
    <phoneticPr fontId="14"/>
  </si>
  <si>
    <t>全  額</t>
    <rPh sb="0" eb="1">
      <t>ゼン</t>
    </rPh>
    <rPh sb="3" eb="4">
      <t>ガク</t>
    </rPh>
    <phoneticPr fontId="14"/>
  </si>
  <si>
    <t>折半額</t>
    <rPh sb="0" eb="2">
      <t>セッパン</t>
    </rPh>
    <rPh sb="2" eb="3">
      <t>ガク</t>
    </rPh>
    <phoneticPr fontId="14"/>
  </si>
  <si>
    <t>円以上</t>
    <rPh sb="0" eb="1">
      <t>エン</t>
    </rPh>
    <rPh sb="1" eb="3">
      <t>イジョウ</t>
    </rPh>
    <phoneticPr fontId="14"/>
  </si>
  <si>
    <t>円未満</t>
    <rPh sb="0" eb="1">
      <t>エン</t>
    </rPh>
    <rPh sb="1" eb="3">
      <t>ミマン</t>
    </rPh>
    <phoneticPr fontId="14"/>
  </si>
  <si>
    <t>～</t>
    <phoneticPr fontId="14"/>
  </si>
  <si>
    <t>4（1）</t>
    <phoneticPr fontId="14"/>
  </si>
  <si>
    <t>5（2）</t>
    <phoneticPr fontId="14"/>
  </si>
  <si>
    <t>6（3）</t>
    <phoneticPr fontId="14"/>
  </si>
  <si>
    <t>7（4）</t>
    <phoneticPr fontId="14"/>
  </si>
  <si>
    <t>8（5）</t>
    <phoneticPr fontId="14"/>
  </si>
  <si>
    <t>9（6）</t>
    <phoneticPr fontId="14"/>
  </si>
  <si>
    <t>10（7）</t>
    <phoneticPr fontId="14"/>
  </si>
  <si>
    <t>11（8）</t>
    <phoneticPr fontId="14"/>
  </si>
  <si>
    <t>12（9）</t>
    <phoneticPr fontId="14"/>
  </si>
  <si>
    <t>13（10）</t>
    <phoneticPr fontId="14"/>
  </si>
  <si>
    <t>14（11）</t>
    <phoneticPr fontId="14"/>
  </si>
  <si>
    <t>15（12）</t>
    <phoneticPr fontId="14"/>
  </si>
  <si>
    <t>16（13）</t>
    <phoneticPr fontId="14"/>
  </si>
  <si>
    <t>17（14）</t>
    <phoneticPr fontId="14"/>
  </si>
  <si>
    <t>18（15）</t>
    <phoneticPr fontId="14"/>
  </si>
  <si>
    <t>19（16）</t>
    <phoneticPr fontId="14"/>
  </si>
  <si>
    <t>20（17）</t>
    <phoneticPr fontId="14"/>
  </si>
  <si>
    <t>21（18）</t>
    <phoneticPr fontId="14"/>
  </si>
  <si>
    <t>22（19）</t>
    <phoneticPr fontId="14"/>
  </si>
  <si>
    <t>23（20）</t>
    <phoneticPr fontId="14"/>
  </si>
  <si>
    <t>24（21）</t>
    <phoneticPr fontId="14"/>
  </si>
  <si>
    <t>25（22）</t>
    <phoneticPr fontId="14"/>
  </si>
  <si>
    <t>26（23）</t>
    <phoneticPr fontId="14"/>
  </si>
  <si>
    <t>27（24）</t>
    <phoneticPr fontId="14"/>
  </si>
  <si>
    <t>28（25）</t>
    <phoneticPr fontId="14"/>
  </si>
  <si>
    <t>29（26）</t>
    <phoneticPr fontId="14"/>
  </si>
  <si>
    <t>30（27）</t>
    <phoneticPr fontId="14"/>
  </si>
  <si>
    <t>31（28）</t>
    <phoneticPr fontId="14"/>
  </si>
  <si>
    <t>32（29）</t>
    <phoneticPr fontId="14"/>
  </si>
  <si>
    <t>33（30）</t>
    <phoneticPr fontId="14"/>
  </si>
  <si>
    <t>34（31）</t>
    <phoneticPr fontId="14"/>
  </si>
  <si>
    <t>35（32）</t>
    <phoneticPr fontId="14"/>
  </si>
  <si>
    <t>※厚生年金基金に加入している方の</t>
    <rPh sb="1" eb="3">
      <t>コウセイ</t>
    </rPh>
    <rPh sb="3" eb="5">
      <t>ネンキン</t>
    </rPh>
    <rPh sb="5" eb="7">
      <t>キキン</t>
    </rPh>
    <rPh sb="8" eb="10">
      <t>カニュウ</t>
    </rPh>
    <rPh sb="14" eb="15">
      <t>カタ</t>
    </rPh>
    <phoneticPr fontId="14"/>
  </si>
  <si>
    <t>　 厚生年金保険料率は、基金ごとに</t>
    <rPh sb="8" eb="9">
      <t>リョウ</t>
    </rPh>
    <rPh sb="9" eb="10">
      <t>リツ</t>
    </rPh>
    <rPh sb="12" eb="14">
      <t>キキン</t>
    </rPh>
    <phoneticPr fontId="14"/>
  </si>
  <si>
    <t>　 定められている免除保険料率</t>
    <phoneticPr fontId="14"/>
  </si>
  <si>
    <t xml:space="preserve">   （2.4％～5.0％）を控除した率となり</t>
    <phoneticPr fontId="14"/>
  </si>
  <si>
    <t xml:space="preserve">   ます。</t>
    <phoneticPr fontId="14"/>
  </si>
  <si>
    <t>　 加入する基金ごとに異なりますの</t>
    <phoneticPr fontId="14"/>
  </si>
  <si>
    <t>　 で、免除保険料率および厚生年金</t>
    <rPh sb="4" eb="6">
      <t>メンジョ</t>
    </rPh>
    <rPh sb="6" eb="8">
      <t>ホケン</t>
    </rPh>
    <rPh sb="8" eb="9">
      <t>リョウ</t>
    </rPh>
    <phoneticPr fontId="14"/>
  </si>
  <si>
    <t>　 基金の掛金については、加入する</t>
    <phoneticPr fontId="14"/>
  </si>
  <si>
    <t>　 厚生年金基金にお問い合わせ</t>
    <phoneticPr fontId="14"/>
  </si>
  <si>
    <t>　 ください。</t>
    <phoneticPr fontId="14"/>
  </si>
  <si>
    <t>◆等級欄の（　）内の数字は、厚生年金保険の標準報酬月額等級です。</t>
    <rPh sb="1" eb="3">
      <t>トウキュウ</t>
    </rPh>
    <rPh sb="3" eb="4">
      <t>ラン</t>
    </rPh>
    <rPh sb="8" eb="9">
      <t>ナイ</t>
    </rPh>
    <rPh sb="10" eb="12">
      <t>スウジ</t>
    </rPh>
    <rPh sb="14" eb="16">
      <t>コウセイ</t>
    </rPh>
    <rPh sb="16" eb="18">
      <t>ネンキン</t>
    </rPh>
    <rPh sb="18" eb="20">
      <t>ホケン</t>
    </rPh>
    <rPh sb="21" eb="23">
      <t>ヒョウジュン</t>
    </rPh>
    <rPh sb="23" eb="25">
      <t>ホウシュウ</t>
    </rPh>
    <rPh sb="25" eb="27">
      <t>ゲツガク</t>
    </rPh>
    <rPh sb="27" eb="29">
      <t>トウキュウ</t>
    </rPh>
    <phoneticPr fontId="14"/>
  </si>
  <si>
    <t>　4（1）等級の「報酬月額」欄は、厚生年金保険の場合「93,000円未満」と読み替えてください。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4"/>
  </si>
  <si>
    <t>　35（32）等級の「報酬月額」欄は、厚生年金保険の場合「635,000円以上」と読み替えてください。</t>
    <rPh sb="7" eb="9">
      <t>トウキュウ</t>
    </rPh>
    <rPh sb="11" eb="13">
      <t>ホウシュウ</t>
    </rPh>
    <rPh sb="13" eb="15">
      <t>ゲツガク</t>
    </rPh>
    <rPh sb="16" eb="17">
      <t>ラン</t>
    </rPh>
    <rPh sb="19" eb="21">
      <t>コウセイ</t>
    </rPh>
    <rPh sb="21" eb="23">
      <t>ネンキン</t>
    </rPh>
    <rPh sb="23" eb="25">
      <t>ホケン</t>
    </rPh>
    <rPh sb="26" eb="28">
      <t>バアイ</t>
    </rPh>
    <rPh sb="36" eb="37">
      <t>エン</t>
    </rPh>
    <rPh sb="37" eb="39">
      <t>イジョウ</t>
    </rPh>
    <rPh sb="41" eb="42">
      <t>ヨ</t>
    </rPh>
    <rPh sb="43" eb="44">
      <t>カ</t>
    </rPh>
    <phoneticPr fontId="14"/>
  </si>
  <si>
    <t>◆令和7年度における全国健康保険協会の任意継続被保険者について、標準報酬月額の上限は、320,000円です。</t>
    <rPh sb="1" eb="3">
      <t>レイワ</t>
    </rPh>
    <rPh sb="4" eb="6">
      <t>ネンド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9" eb="21">
      <t>ニンイ</t>
    </rPh>
    <rPh sb="21" eb="23">
      <t>ケイゾク</t>
    </rPh>
    <rPh sb="23" eb="27">
      <t>ヒホケンシャ</t>
    </rPh>
    <rPh sb="32" eb="34">
      <t>ヒョウジュン</t>
    </rPh>
    <rPh sb="34" eb="36">
      <t>ホウシュウ</t>
    </rPh>
    <rPh sb="36" eb="38">
      <t>ゲツガク</t>
    </rPh>
    <rPh sb="39" eb="41">
      <t>ジョウゲン</t>
    </rPh>
    <rPh sb="50" eb="51">
      <t>エン</t>
    </rPh>
    <phoneticPr fontId="14"/>
  </si>
  <si>
    <t xml:space="preserve">  ○被保険者負担分（表の折半額の欄）に円未満の端数がある場合</t>
    <rPh sb="3" eb="7">
      <t>ヒホケンシャ</t>
    </rPh>
    <rPh sb="7" eb="9">
      <t>フタン</t>
    </rPh>
    <rPh sb="9" eb="10">
      <t>ブン</t>
    </rPh>
    <rPh sb="11" eb="12">
      <t>ヒョウ</t>
    </rPh>
    <rPh sb="13" eb="15">
      <t>セッパン</t>
    </rPh>
    <rPh sb="15" eb="16">
      <t>ガク</t>
    </rPh>
    <rPh sb="17" eb="18">
      <t>ラン</t>
    </rPh>
    <rPh sb="20" eb="21">
      <t>エン</t>
    </rPh>
    <rPh sb="21" eb="23">
      <t>ミマン</t>
    </rPh>
    <rPh sb="24" eb="26">
      <t>ハスウ</t>
    </rPh>
    <rPh sb="29" eb="31">
      <t>バアイ</t>
    </rPh>
    <phoneticPr fontId="14"/>
  </si>
  <si>
    <t>　  ①事業主が、給与から被保険者負担分を控除する場合、被保険者負担分の端数が50銭以下の場合は切り捨て、50銭を超える場合は切り上げて1円となります。</t>
    <rPh sb="4" eb="7">
      <t>ジギョウヌシ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4"/>
  </si>
  <si>
    <t>　  ②被保険者が、被保険者負担分を事業主へ現金で支払う場合、被保険者負担分の端数が50銭未満の場合は切り捨て、50銭以上の場合は切り上げて1円となります。</t>
    <rPh sb="4" eb="8">
      <t>ヒホケンシャ</t>
    </rPh>
    <rPh sb="10" eb="14">
      <t>ヒホケンシャ</t>
    </rPh>
    <rPh sb="14" eb="16">
      <t>フタン</t>
    </rPh>
    <rPh sb="16" eb="17">
      <t>ブン</t>
    </rPh>
    <rPh sb="18" eb="21">
      <t>ジギョウヌシ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4"/>
  </si>
  <si>
    <t>　  （注）①、②にかかわらず、事業主と被保険者間で特約がある場合には、特約に基づき端数処理をすることができます。</t>
    <rPh sb="4" eb="5">
      <t>チュウ</t>
    </rPh>
    <rPh sb="16" eb="19">
      <t>ジギョウヌシ</t>
    </rPh>
    <rPh sb="20" eb="24">
      <t>ヒホケンシャ</t>
    </rPh>
    <rPh sb="24" eb="25">
      <t>カン</t>
    </rPh>
    <rPh sb="26" eb="28">
      <t>トクヤク</t>
    </rPh>
    <rPh sb="31" eb="33">
      <t>バアイ</t>
    </rPh>
    <rPh sb="36" eb="38">
      <t>トクヤク</t>
    </rPh>
    <rPh sb="39" eb="40">
      <t>モト</t>
    </rPh>
    <rPh sb="42" eb="44">
      <t>ハスウ</t>
    </rPh>
    <rPh sb="44" eb="46">
      <t>ショリ</t>
    </rPh>
    <phoneticPr fontId="14"/>
  </si>
  <si>
    <t xml:space="preserve">  ○納入告知書の保険料額</t>
    <rPh sb="3" eb="5">
      <t>ノウニュウ</t>
    </rPh>
    <rPh sb="5" eb="8">
      <t>コクチショ</t>
    </rPh>
    <rPh sb="9" eb="11">
      <t>ホケン</t>
    </rPh>
    <rPh sb="11" eb="12">
      <t>リョウ</t>
    </rPh>
    <rPh sb="12" eb="13">
      <t>ガク</t>
    </rPh>
    <phoneticPr fontId="14"/>
  </si>
  <si>
    <t xml:space="preserve">  　納入告知書の保険料額は、被保険者個々の保険料額を合算した金額になります。ただし、合算した金額に円未満の端数がある場合は、その端数を切り捨てた額となります。</t>
    <rPh sb="3" eb="5">
      <t>ノウニュウ</t>
    </rPh>
    <rPh sb="5" eb="8">
      <t>コクチショ</t>
    </rPh>
    <rPh sb="9" eb="11">
      <t>ホケン</t>
    </rPh>
    <rPh sb="11" eb="12">
      <t>リョウ</t>
    </rPh>
    <rPh sb="12" eb="13">
      <t>ガク</t>
    </rPh>
    <rPh sb="15" eb="19">
      <t>ヒホケンシャ</t>
    </rPh>
    <rPh sb="19" eb="21">
      <t>ココ</t>
    </rPh>
    <rPh sb="22" eb="24">
      <t>ホケン</t>
    </rPh>
    <rPh sb="24" eb="25">
      <t>リョウ</t>
    </rPh>
    <rPh sb="25" eb="26">
      <t>ガク</t>
    </rPh>
    <rPh sb="27" eb="29">
      <t>ガッサン</t>
    </rPh>
    <rPh sb="31" eb="33">
      <t>キンガク</t>
    </rPh>
    <rPh sb="43" eb="45">
      <t>ガッサン</t>
    </rPh>
    <rPh sb="47" eb="49">
      <t>キンガク</t>
    </rPh>
    <rPh sb="50" eb="51">
      <t>エン</t>
    </rPh>
    <rPh sb="51" eb="53">
      <t>ミマン</t>
    </rPh>
    <rPh sb="54" eb="56">
      <t>ハスウ</t>
    </rPh>
    <rPh sb="59" eb="61">
      <t>バアイ</t>
    </rPh>
    <rPh sb="65" eb="67">
      <t>ハスウ</t>
    </rPh>
    <rPh sb="68" eb="69">
      <t>キ</t>
    </rPh>
    <rPh sb="70" eb="71">
      <t>ス</t>
    </rPh>
    <rPh sb="73" eb="74">
      <t>ガク</t>
    </rPh>
    <phoneticPr fontId="14"/>
  </si>
  <si>
    <t xml:space="preserve">  ○賞与に係る保険料額</t>
    <rPh sb="8" eb="11">
      <t>ホケンリョウ</t>
    </rPh>
    <rPh sb="11" eb="12">
      <t>ガク</t>
    </rPh>
    <phoneticPr fontId="14"/>
  </si>
  <si>
    <t xml:space="preserve">  　賞与に係る保険料額は、賞与額から1,000円未満の端数を切り捨てた額（標準賞与額)に、保険料率を乗じた額となります。</t>
    <rPh sb="3" eb="5">
      <t>ショウヨ</t>
    </rPh>
    <rPh sb="6" eb="7">
      <t>カカ</t>
    </rPh>
    <rPh sb="8" eb="11">
      <t>ホケンリョウ</t>
    </rPh>
    <rPh sb="11" eb="12">
      <t>ガク</t>
    </rPh>
    <rPh sb="14" eb="16">
      <t>ショウヨ</t>
    </rPh>
    <rPh sb="16" eb="17">
      <t>ガク</t>
    </rPh>
    <rPh sb="24" eb="25">
      <t>エン</t>
    </rPh>
    <rPh sb="25" eb="27">
      <t>ミマン</t>
    </rPh>
    <rPh sb="28" eb="30">
      <t>ハスウ</t>
    </rPh>
    <rPh sb="31" eb="32">
      <t>キ</t>
    </rPh>
    <rPh sb="33" eb="34">
      <t>ス</t>
    </rPh>
    <rPh sb="36" eb="37">
      <t>ガク</t>
    </rPh>
    <rPh sb="38" eb="40">
      <t>ヒョウジュン</t>
    </rPh>
    <rPh sb="40" eb="42">
      <t>ショウヨ</t>
    </rPh>
    <rPh sb="42" eb="43">
      <t>ガク</t>
    </rPh>
    <rPh sb="46" eb="48">
      <t>ホケン</t>
    </rPh>
    <rPh sb="48" eb="49">
      <t>リョウ</t>
    </rPh>
    <rPh sb="49" eb="50">
      <t>リツ</t>
    </rPh>
    <rPh sb="51" eb="52">
      <t>ジョウ</t>
    </rPh>
    <rPh sb="54" eb="55">
      <t>ガク</t>
    </rPh>
    <phoneticPr fontId="14"/>
  </si>
  <si>
    <t xml:space="preserve">  　また、標準賞与額の上限は、健康保険は年間573万円（毎年4月1日から翌年3月31日までの累計額。）となり、厚生年金保険と子ども・子育て拠出金の場合は</t>
    <rPh sb="6" eb="8">
      <t>ヒョウジュン</t>
    </rPh>
    <rPh sb="8" eb="10">
      <t>ショウヨ</t>
    </rPh>
    <rPh sb="10" eb="11">
      <t>ガク</t>
    </rPh>
    <rPh sb="12" eb="14">
      <t>ジョウゲン</t>
    </rPh>
    <rPh sb="16" eb="18">
      <t>ケンコウ</t>
    </rPh>
    <rPh sb="18" eb="20">
      <t>ホケン</t>
    </rPh>
    <rPh sb="21" eb="23">
      <t>ネンカン</t>
    </rPh>
    <rPh sb="26" eb="27">
      <t>マン</t>
    </rPh>
    <rPh sb="27" eb="28">
      <t>エン</t>
    </rPh>
    <rPh sb="29" eb="31">
      <t>マイトシ</t>
    </rPh>
    <rPh sb="32" eb="33">
      <t>ガツ</t>
    </rPh>
    <rPh sb="34" eb="35">
      <t>ヒ</t>
    </rPh>
    <rPh sb="37" eb="39">
      <t>ヨクネン</t>
    </rPh>
    <rPh sb="40" eb="41">
      <t>ガツ</t>
    </rPh>
    <rPh sb="43" eb="44">
      <t>ヒ</t>
    </rPh>
    <rPh sb="47" eb="50">
      <t>ルイケイガク</t>
    </rPh>
    <rPh sb="56" eb="58">
      <t>コウセイ</t>
    </rPh>
    <rPh sb="58" eb="60">
      <t>ネンキン</t>
    </rPh>
    <rPh sb="60" eb="62">
      <t>ホケン</t>
    </rPh>
    <phoneticPr fontId="14"/>
  </si>
  <si>
    <t>　○子ども・子育て拠出金</t>
    <rPh sb="2" eb="3">
      <t>コ</t>
    </rPh>
    <rPh sb="6" eb="8">
      <t>コソダ</t>
    </rPh>
    <rPh sb="9" eb="12">
      <t>キョシュツキン</t>
    </rPh>
    <phoneticPr fontId="14"/>
  </si>
  <si>
    <t>　　事業主の方は、児童手当の支給に要する費用等の一部として、子ども・子育て拠出金を負担いただくことになります。（被保険者の負担はありません。）</t>
    <rPh sb="2" eb="5">
      <t>ジギョウヌシ</t>
    </rPh>
    <rPh sb="6" eb="7">
      <t>カタ</t>
    </rPh>
    <rPh sb="9" eb="11">
      <t>ジドウ</t>
    </rPh>
    <rPh sb="11" eb="13">
      <t>テアテ</t>
    </rPh>
    <rPh sb="14" eb="16">
      <t>シキュウ</t>
    </rPh>
    <rPh sb="17" eb="18">
      <t>ヨウ</t>
    </rPh>
    <rPh sb="20" eb="22">
      <t>ヒヨウ</t>
    </rPh>
    <rPh sb="22" eb="23">
      <t>トウ</t>
    </rPh>
    <rPh sb="24" eb="26">
      <t>イチブ</t>
    </rPh>
    <rPh sb="30" eb="31">
      <t>コ</t>
    </rPh>
    <rPh sb="34" eb="36">
      <t>コソダ</t>
    </rPh>
    <rPh sb="37" eb="40">
      <t>キョシュツキン</t>
    </rPh>
    <rPh sb="41" eb="43">
      <t>フタン</t>
    </rPh>
    <rPh sb="56" eb="60">
      <t>ヒホケンシャ</t>
    </rPh>
    <rPh sb="61" eb="63">
      <t>フタン</t>
    </rPh>
    <phoneticPr fontId="14"/>
  </si>
  <si>
    <t>　　この子ども・子育て拠出金の額は、被保険者個々の厚生年金保険の標準報酬月額および標準賞与額に、拠出金率（0.36％）を乗じて得た額の総額となります。</t>
    <rPh sb="4" eb="5">
      <t>コ</t>
    </rPh>
    <rPh sb="8" eb="10">
      <t>コソダ</t>
    </rPh>
    <rPh sb="11" eb="14">
      <t>キョシュツキン</t>
    </rPh>
    <rPh sb="15" eb="16">
      <t>ガク</t>
    </rPh>
    <rPh sb="18" eb="22">
      <t>ヒホケンシャ</t>
    </rPh>
    <rPh sb="22" eb="23">
      <t>コ</t>
    </rPh>
    <rPh sb="25" eb="27">
      <t>コウセイ</t>
    </rPh>
    <rPh sb="27" eb="29">
      <t>ネンキン</t>
    </rPh>
    <rPh sb="29" eb="31">
      <t>ホケン</t>
    </rPh>
    <rPh sb="32" eb="34">
      <t>ヒョウジュン</t>
    </rPh>
    <rPh sb="34" eb="36">
      <t>ホウシュウ</t>
    </rPh>
    <rPh sb="36" eb="38">
      <t>ゲツガク</t>
    </rPh>
    <rPh sb="41" eb="43">
      <t>ヒョウジュン</t>
    </rPh>
    <rPh sb="43" eb="45">
      <t>ショウヨ</t>
    </rPh>
    <rPh sb="45" eb="46">
      <t>ガク</t>
    </rPh>
    <rPh sb="48" eb="51">
      <t>キョシュツキン</t>
    </rPh>
    <rPh sb="51" eb="52">
      <t>リツ</t>
    </rPh>
    <rPh sb="60" eb="61">
      <t>ジョウ</t>
    </rPh>
    <rPh sb="63" eb="64">
      <t>エ</t>
    </rPh>
    <rPh sb="65" eb="66">
      <t>ガク</t>
    </rPh>
    <rPh sb="67" eb="69">
      <t>ソウガク</t>
    </rPh>
    <phoneticPr fontId="14"/>
  </si>
  <si>
    <t>人件費（対象額）</t>
    <rPh sb="0" eb="3">
      <t>ジンケンヒ</t>
    </rPh>
    <rPh sb="4" eb="6">
      <t>タイショウ</t>
    </rPh>
    <rPh sb="6" eb="7">
      <t>ガク</t>
    </rPh>
    <phoneticPr fontId="2"/>
  </si>
  <si>
    <t>標準報酬月額</t>
    <phoneticPr fontId="2"/>
  </si>
  <si>
    <t>介護保険第２号被保険者に該当
する：１　　しない：２</t>
    <phoneticPr fontId="2"/>
  </si>
  <si>
    <t>介護保険第２号被保険者
プルダウン</t>
    <phoneticPr fontId="2"/>
  </si>
  <si>
    <t>（選択）プルダウン</t>
    <rPh sb="1" eb="3">
      <t>センタク</t>
    </rPh>
    <phoneticPr fontId="2"/>
  </si>
  <si>
    <t>　令和　年　月　日　～　令和　年　月　日</t>
    <rPh sb="1" eb="3">
      <t>レイワ</t>
    </rPh>
    <rPh sb="4" eb="5">
      <t>ネン</t>
    </rPh>
    <rPh sb="6" eb="7">
      <t>ガツ</t>
    </rPh>
    <rPh sb="8" eb="9">
      <t>ニチ</t>
    </rPh>
    <rPh sb="15" eb="16">
      <t>ネン</t>
    </rPh>
    <rPh sb="17" eb="18">
      <t>ガツ</t>
    </rPh>
    <rPh sb="19" eb="20">
      <t>ニチ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</si>
  <si>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</si>
  <si>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毎月　　日</t>
    <rPh sb="0" eb="2">
      <t>マイツキ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</si>
</sst>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_);[Red]\(#,##0\)"/>
    <numFmt numFmtId="178" formatCode="0.000%&quot;※&quot;"/>
    <numFmt numFmtId="179" formatCode="#,##0.0;[Red]\-#,##0.0"/>
    <numFmt numFmtId="180" formatCode="&quot;◆介護保険第２号被保険者は、40歳から64歳までの方であり、健康保険料率（&quot;0.00%&quot;）に介護保険料率（1.65%）が加わります。&quot;"/>
    <numFmt numFmtId="181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b/>
      <sz val="20"/>
      <name val="メイリオ"/>
      <family val="3"/>
      <charset val="128"/>
    </font>
    <font>
      <b/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name val="メイリオ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6"/>
      <color rgb="FF00B0F0"/>
      <name val="ＭＳ Ｐゴシック"/>
      <family val="3"/>
      <charset val="128"/>
      <scheme val="minor"/>
    </font>
    <font>
      <b/>
      <sz val="16"/>
      <color rgb="FF00B050"/>
      <name val="ＭＳ Ｐゴシック"/>
      <family val="3"/>
      <charset val="128"/>
      <scheme val="minor"/>
    </font>
    <font>
      <b/>
      <sz val="16"/>
      <color theme="9" tint="-0.249977111117893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>
      <alignment vertical="center"/>
      <protection locked="0"/>
    </xf>
    <xf numFmtId="0" fontId="4" fillId="3" borderId="1" applyNumberFormat="0" applyBorder="0">
      <alignment horizontal="center" vertical="center"/>
      <protection locked="0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18" fillId="0" borderId="0"/>
  </cellStyleXfs>
  <cellXfs count="240">
    <xf numFmtId="0" fontId="0" fillId="0" borderId="0" xfId="0"/>
    <xf numFmtId="0" fontId="6" fillId="0" borderId="0" xfId="0" applyFont="1" applyAlignment="1">
      <alignment vertical="center"/>
    </xf>
    <xf numFmtId="0" fontId="19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8" fontId="6" fillId="0" borderId="0" xfId="3" applyFont="1" applyBorder="1" applyAlignment="1">
      <alignment horizontal="center" vertical="center" shrinkToFit="1"/>
    </xf>
    <xf numFmtId="38" fontId="6" fillId="0" borderId="0" xfId="3" applyFont="1" applyAlignment="1">
      <alignment vertical="center" shrinkToFit="1"/>
    </xf>
    <xf numFmtId="10" fontId="6" fillId="0" borderId="0" xfId="0" applyNumberFormat="1" applyFont="1" applyBorder="1" applyAlignment="1">
      <alignment horizontal="center" vertical="center" shrinkToFit="1"/>
    </xf>
    <xf numFmtId="177" fontId="6" fillId="0" borderId="0" xfId="3" applyNumberFormat="1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5" borderId="2" xfId="0" applyFont="1" applyFill="1" applyBorder="1" applyAlignment="1">
      <alignment horizontal="center" vertical="center" wrapText="1" shrinkToFit="1"/>
    </xf>
    <xf numFmtId="10" fontId="13" fillId="5" borderId="3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Continuous" vertical="center"/>
    </xf>
    <xf numFmtId="0" fontId="22" fillId="4" borderId="0" xfId="0" applyFont="1" applyFill="1" applyAlignment="1">
      <alignment horizontal="centerContinuous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18" fillId="4" borderId="4" xfId="0" applyFont="1" applyFill="1" applyBorder="1" applyAlignment="1">
      <alignment vertical="center"/>
    </xf>
    <xf numFmtId="0" fontId="26" fillId="4" borderId="0" xfId="0" applyFont="1" applyFill="1" applyAlignment="1">
      <alignment horizontal="right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vertical="center"/>
    </xf>
    <xf numFmtId="0" fontId="26" fillId="4" borderId="9" xfId="0" applyFont="1" applyFill="1" applyBorder="1" applyAlignment="1">
      <alignment horizontal="right" vertical="center"/>
    </xf>
    <xf numFmtId="0" fontId="24" fillId="4" borderId="10" xfId="0" applyFont="1" applyFill="1" applyBorder="1" applyAlignment="1">
      <alignment vertical="center"/>
    </xf>
    <xf numFmtId="0" fontId="26" fillId="4" borderId="11" xfId="0" applyFont="1" applyFill="1" applyBorder="1" applyAlignment="1">
      <alignment horizontal="right" vertical="center"/>
    </xf>
    <xf numFmtId="0" fontId="26" fillId="4" borderId="12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38" fontId="26" fillId="4" borderId="15" xfId="3" applyFont="1" applyFill="1" applyBorder="1" applyAlignment="1">
      <alignment vertical="center"/>
    </xf>
    <xf numFmtId="38" fontId="26" fillId="4" borderId="16" xfId="3" applyFont="1" applyFill="1" applyBorder="1" applyAlignment="1">
      <alignment vertical="center"/>
    </xf>
    <xf numFmtId="38" fontId="26" fillId="4" borderId="17" xfId="3" applyFont="1" applyFill="1" applyBorder="1" applyAlignment="1">
      <alignment vertical="center"/>
    </xf>
    <xf numFmtId="38" fontId="26" fillId="4" borderId="18" xfId="3" applyFont="1" applyFill="1" applyBorder="1" applyAlignment="1">
      <alignment vertical="center"/>
    </xf>
    <xf numFmtId="179" fontId="26" fillId="4" borderId="15" xfId="3" applyNumberFormat="1" applyFont="1" applyFill="1" applyBorder="1" applyAlignment="1">
      <alignment vertical="center"/>
    </xf>
    <xf numFmtId="38" fontId="26" fillId="6" borderId="8" xfId="3" applyFont="1" applyFill="1" applyBorder="1" applyAlignment="1">
      <alignment vertical="center"/>
    </xf>
    <xf numFmtId="38" fontId="26" fillId="6" borderId="19" xfId="3" applyFont="1" applyFill="1" applyBorder="1" applyAlignment="1">
      <alignment vertical="center"/>
    </xf>
    <xf numFmtId="0" fontId="26" fillId="6" borderId="14" xfId="0" applyFont="1" applyFill="1" applyBorder="1" applyAlignment="1">
      <alignment horizontal="center" vertical="center"/>
    </xf>
    <xf numFmtId="38" fontId="26" fillId="6" borderId="5" xfId="3" applyFont="1" applyFill="1" applyBorder="1" applyAlignment="1">
      <alignment vertical="center"/>
    </xf>
    <xf numFmtId="38" fontId="26" fillId="6" borderId="16" xfId="3" applyFont="1" applyFill="1" applyBorder="1" applyAlignment="1">
      <alignment vertical="center"/>
    </xf>
    <xf numFmtId="38" fontId="26" fillId="6" borderId="17" xfId="3" applyFont="1" applyFill="1" applyBorder="1" applyAlignment="1">
      <alignment vertical="center"/>
    </xf>
    <xf numFmtId="38" fontId="26" fillId="6" borderId="20" xfId="3" applyFont="1" applyFill="1" applyBorder="1" applyAlignment="1">
      <alignment vertical="center"/>
    </xf>
    <xf numFmtId="179" fontId="26" fillId="6" borderId="5" xfId="3" applyNumberFormat="1" applyFont="1" applyFill="1" applyBorder="1" applyAlignment="1">
      <alignment vertical="center"/>
    </xf>
    <xf numFmtId="38" fontId="26" fillId="4" borderId="5" xfId="3" applyFont="1" applyFill="1" applyBorder="1" applyAlignment="1">
      <alignment vertical="center"/>
    </xf>
    <xf numFmtId="38" fontId="26" fillId="4" borderId="21" xfId="3" applyFont="1" applyFill="1" applyBorder="1" applyAlignment="1">
      <alignment vertical="center"/>
    </xf>
    <xf numFmtId="38" fontId="26" fillId="4" borderId="20" xfId="3" applyFont="1" applyFill="1" applyBorder="1" applyAlignment="1">
      <alignment vertical="center"/>
    </xf>
    <xf numFmtId="179" fontId="26" fillId="4" borderId="5" xfId="3" applyNumberFormat="1" applyFont="1" applyFill="1" applyBorder="1" applyAlignment="1">
      <alignment vertical="center"/>
    </xf>
    <xf numFmtId="38" fontId="26" fillId="6" borderId="21" xfId="3" applyFont="1" applyFill="1" applyBorder="1" applyAlignment="1">
      <alignment vertical="center"/>
    </xf>
    <xf numFmtId="40" fontId="26" fillId="6" borderId="15" xfId="3" applyNumberFormat="1" applyFont="1" applyFill="1" applyBorder="1" applyAlignment="1">
      <alignment vertical="center"/>
    </xf>
    <xf numFmtId="40" fontId="26" fillId="6" borderId="22" xfId="3" applyNumberFormat="1" applyFont="1" applyFill="1" applyBorder="1" applyAlignment="1">
      <alignment vertical="center"/>
    </xf>
    <xf numFmtId="40" fontId="26" fillId="0" borderId="15" xfId="3" applyNumberFormat="1" applyFont="1" applyFill="1" applyBorder="1" applyAlignment="1">
      <alignment vertical="center"/>
    </xf>
    <xf numFmtId="40" fontId="26" fillId="0" borderId="22" xfId="3" applyNumberFormat="1" applyFont="1" applyFill="1" applyBorder="1" applyAlignment="1">
      <alignment vertical="center"/>
    </xf>
    <xf numFmtId="40" fontId="26" fillId="6" borderId="5" xfId="3" applyNumberFormat="1" applyFont="1" applyFill="1" applyBorder="1" applyAlignment="1">
      <alignment vertical="center"/>
    </xf>
    <xf numFmtId="40" fontId="26" fillId="6" borderId="6" xfId="3" applyNumberFormat="1" applyFont="1" applyFill="1" applyBorder="1" applyAlignment="1">
      <alignment vertical="center"/>
    </xf>
    <xf numFmtId="40" fontId="26" fillId="4" borderId="5" xfId="3" applyNumberFormat="1" applyFont="1" applyFill="1" applyBorder="1" applyAlignment="1">
      <alignment vertical="center"/>
    </xf>
    <xf numFmtId="40" fontId="26" fillId="4" borderId="6" xfId="3" applyNumberFormat="1" applyFont="1" applyFill="1" applyBorder="1" applyAlignment="1">
      <alignment vertical="center"/>
    </xf>
    <xf numFmtId="40" fontId="26" fillId="6" borderId="12" xfId="3" applyNumberFormat="1" applyFont="1" applyFill="1" applyBorder="1" applyAlignment="1">
      <alignment vertical="center"/>
    </xf>
    <xf numFmtId="40" fontId="26" fillId="6" borderId="13" xfId="3" applyNumberFormat="1" applyFont="1" applyFill="1" applyBorder="1" applyAlignment="1">
      <alignment vertical="center"/>
    </xf>
    <xf numFmtId="179" fontId="26" fillId="4" borderId="21" xfId="3" applyNumberFormat="1" applyFont="1" applyFill="1" applyBorder="1" applyAlignment="1">
      <alignment vertical="center"/>
    </xf>
    <xf numFmtId="179" fontId="26" fillId="6" borderId="21" xfId="3" applyNumberFormat="1" applyFont="1" applyFill="1" applyBorder="1" applyAlignment="1">
      <alignment vertical="center"/>
    </xf>
    <xf numFmtId="38" fontId="24" fillId="4" borderId="23" xfId="3" applyFont="1" applyFill="1" applyBorder="1" applyAlignment="1">
      <alignment vertical="center"/>
    </xf>
    <xf numFmtId="38" fontId="24" fillId="4" borderId="24" xfId="3" applyFont="1" applyFill="1" applyBorder="1" applyAlignment="1">
      <alignment vertical="center"/>
    </xf>
    <xf numFmtId="38" fontId="26" fillId="4" borderId="25" xfId="3" applyFont="1" applyFill="1" applyBorder="1" applyAlignment="1">
      <alignment vertical="center"/>
    </xf>
    <xf numFmtId="0" fontId="24" fillId="0" borderId="0" xfId="0" applyFont="1" applyAlignment="1">
      <alignment vertical="center"/>
    </xf>
    <xf numFmtId="38" fontId="26" fillId="4" borderId="0" xfId="3" applyFont="1" applyFill="1" applyBorder="1" applyAlignment="1">
      <alignment vertical="center"/>
    </xf>
    <xf numFmtId="38" fontId="24" fillId="4" borderId="0" xfId="3" applyFont="1" applyFill="1" applyBorder="1" applyAlignment="1">
      <alignment vertical="center"/>
    </xf>
    <xf numFmtId="0" fontId="26" fillId="4" borderId="7" xfId="0" applyFont="1" applyFill="1" applyBorder="1" applyAlignment="1">
      <alignment horizontal="center" vertical="center"/>
    </xf>
    <xf numFmtId="38" fontId="26" fillId="4" borderId="12" xfId="3" applyFont="1" applyFill="1" applyBorder="1" applyAlignment="1">
      <alignment vertical="center"/>
    </xf>
    <xf numFmtId="38" fontId="26" fillId="4" borderId="9" xfId="3" applyFont="1" applyFill="1" applyBorder="1" applyAlignment="1">
      <alignment vertical="center"/>
    </xf>
    <xf numFmtId="38" fontId="26" fillId="4" borderId="11" xfId="3" applyFont="1" applyFill="1" applyBorder="1" applyAlignment="1">
      <alignment vertical="center"/>
    </xf>
    <xf numFmtId="179" fontId="26" fillId="4" borderId="12" xfId="3" applyNumberFormat="1" applyFont="1" applyFill="1" applyBorder="1" applyAlignment="1">
      <alignment vertical="center"/>
    </xf>
    <xf numFmtId="179" fontId="26" fillId="4" borderId="6" xfId="3" applyNumberFormat="1" applyFont="1" applyFill="1" applyBorder="1" applyAlignment="1">
      <alignment vertical="center"/>
    </xf>
    <xf numFmtId="0" fontId="26" fillId="6" borderId="26" xfId="0" applyFont="1" applyFill="1" applyBorder="1" applyAlignment="1">
      <alignment horizontal="center" vertical="center"/>
    </xf>
    <xf numFmtId="38" fontId="26" fillId="6" borderId="27" xfId="3" applyFont="1" applyFill="1" applyBorder="1" applyAlignment="1">
      <alignment vertical="center"/>
    </xf>
    <xf numFmtId="179" fontId="26" fillId="6" borderId="6" xfId="3" applyNumberFormat="1" applyFont="1" applyFill="1" applyBorder="1" applyAlignment="1">
      <alignment vertical="center"/>
    </xf>
    <xf numFmtId="0" fontId="26" fillId="6" borderId="28" xfId="0" applyFont="1" applyFill="1" applyBorder="1" applyAlignment="1">
      <alignment horizontal="center" vertical="center"/>
    </xf>
    <xf numFmtId="38" fontId="26" fillId="6" borderId="29" xfId="3" applyFont="1" applyFill="1" applyBorder="1" applyAlignment="1">
      <alignment vertical="center"/>
    </xf>
    <xf numFmtId="38" fontId="26" fillId="6" borderId="30" xfId="3" applyFont="1" applyFill="1" applyBorder="1" applyAlignment="1">
      <alignment vertical="center"/>
    </xf>
    <xf numFmtId="38" fontId="26" fillId="6" borderId="31" xfId="3" applyFont="1" applyFill="1" applyBorder="1" applyAlignment="1">
      <alignment vertical="center"/>
    </xf>
    <xf numFmtId="38" fontId="26" fillId="6" borderId="32" xfId="3" applyFont="1" applyFill="1" applyBorder="1" applyAlignment="1">
      <alignment vertical="center"/>
    </xf>
    <xf numFmtId="179" fontId="26" fillId="6" borderId="29" xfId="3" applyNumberFormat="1" applyFont="1" applyFill="1" applyBorder="1" applyAlignment="1">
      <alignment vertical="center"/>
    </xf>
    <xf numFmtId="179" fontId="26" fillId="6" borderId="33" xfId="3" applyNumberFormat="1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7" fillId="4" borderId="35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/>
    </xf>
    <xf numFmtId="0" fontId="26" fillId="4" borderId="36" xfId="0" applyFont="1" applyFill="1" applyBorder="1" applyAlignment="1">
      <alignment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left" vertical="center"/>
    </xf>
    <xf numFmtId="0" fontId="28" fillId="4" borderId="35" xfId="0" applyFont="1" applyFill="1" applyBorder="1" applyAlignment="1">
      <alignment horizontal="left" vertical="center"/>
    </xf>
    <xf numFmtId="0" fontId="28" fillId="4" borderId="35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7" fillId="4" borderId="36" xfId="0" applyFont="1" applyFill="1" applyBorder="1" applyAlignment="1">
      <alignment vertical="center"/>
    </xf>
    <xf numFmtId="0" fontId="27" fillId="4" borderId="35" xfId="0" applyFont="1" applyFill="1" applyBorder="1" applyAlignment="1">
      <alignment vertical="center"/>
    </xf>
    <xf numFmtId="0" fontId="26" fillId="4" borderId="35" xfId="0" applyFont="1" applyFill="1" applyBorder="1" applyAlignment="1">
      <alignment vertical="center"/>
    </xf>
    <xf numFmtId="0" fontId="24" fillId="4" borderId="37" xfId="0" applyFont="1" applyFill="1" applyBorder="1" applyAlignment="1">
      <alignment horizontal="center" vertical="center"/>
    </xf>
    <xf numFmtId="0" fontId="24" fillId="4" borderId="38" xfId="0" applyFont="1" applyFill="1" applyBorder="1" applyAlignment="1">
      <alignment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top"/>
    </xf>
    <xf numFmtId="180" fontId="24" fillId="0" borderId="0" xfId="0" applyNumberFormat="1" applyFont="1" applyAlignment="1">
      <alignment vertical="center"/>
    </xf>
    <xf numFmtId="38" fontId="29" fillId="4" borderId="16" xfId="3" applyFont="1" applyFill="1" applyBorder="1" applyAlignment="1">
      <alignment vertical="center"/>
    </xf>
    <xf numFmtId="0" fontId="4" fillId="4" borderId="39" xfId="0" applyFont="1" applyFill="1" applyBorder="1" applyAlignment="1">
      <alignment horizontal="center" vertical="center" wrapText="1"/>
    </xf>
    <xf numFmtId="176" fontId="24" fillId="0" borderId="0" xfId="0" applyNumberFormat="1" applyFont="1" applyAlignment="1">
      <alignment vertical="center"/>
    </xf>
    <xf numFmtId="38" fontId="26" fillId="6" borderId="40" xfId="3" applyFont="1" applyFill="1" applyBorder="1" applyAlignment="1">
      <alignment vertical="center"/>
    </xf>
    <xf numFmtId="40" fontId="26" fillId="6" borderId="16" xfId="3" applyNumberFormat="1" applyFont="1" applyFill="1" applyBorder="1" applyAlignment="1">
      <alignment vertical="center"/>
    </xf>
    <xf numFmtId="40" fontId="26" fillId="0" borderId="16" xfId="3" applyNumberFormat="1" applyFont="1" applyFill="1" applyBorder="1" applyAlignment="1">
      <alignment vertical="center"/>
    </xf>
    <xf numFmtId="40" fontId="26" fillId="6" borderId="21" xfId="3" applyNumberFormat="1" applyFont="1" applyFill="1" applyBorder="1" applyAlignment="1">
      <alignment vertical="center"/>
    </xf>
    <xf numFmtId="40" fontId="26" fillId="4" borderId="21" xfId="3" applyNumberFormat="1" applyFont="1" applyFill="1" applyBorder="1" applyAlignment="1">
      <alignment vertical="center"/>
    </xf>
    <xf numFmtId="40" fontId="26" fillId="6" borderId="9" xfId="3" applyNumberFormat="1" applyFont="1" applyFill="1" applyBorder="1" applyAlignment="1">
      <alignment vertical="center"/>
    </xf>
    <xf numFmtId="176" fontId="24" fillId="7" borderId="5" xfId="0" applyNumberFormat="1" applyFont="1" applyFill="1" applyBorder="1" applyAlignment="1">
      <alignment vertical="center"/>
    </xf>
    <xf numFmtId="0" fontId="4" fillId="4" borderId="41" xfId="0" applyFont="1" applyFill="1" applyBorder="1" applyAlignment="1">
      <alignment vertical="center" wrapText="1"/>
    </xf>
    <xf numFmtId="177" fontId="4" fillId="4" borderId="42" xfId="3" applyNumberFormat="1" applyFont="1" applyFill="1" applyBorder="1" applyAlignment="1">
      <alignment vertical="center" shrinkToFit="1"/>
    </xf>
    <xf numFmtId="177" fontId="4" fillId="4" borderId="43" xfId="3" applyNumberFormat="1" applyFont="1" applyFill="1" applyBorder="1" applyAlignment="1">
      <alignment vertical="center" shrinkToFit="1"/>
    </xf>
    <xf numFmtId="0" fontId="4" fillId="4" borderId="39" xfId="0" applyFont="1" applyFill="1" applyBorder="1" applyAlignment="1">
      <alignment horizontal="center" vertical="center" wrapText="1" shrinkToFit="1"/>
    </xf>
    <xf numFmtId="0" fontId="4" fillId="4" borderId="41" xfId="0" applyFont="1" applyFill="1" applyBorder="1" applyAlignment="1">
      <alignment horizontal="center" vertical="center" shrinkToFit="1"/>
    </xf>
    <xf numFmtId="38" fontId="4" fillId="7" borderId="42" xfId="3" applyFont="1" applyFill="1" applyBorder="1" applyAlignment="1">
      <alignment horizontal="center" vertical="center" shrinkToFit="1"/>
    </xf>
    <xf numFmtId="181" fontId="4" fillId="7" borderId="18" xfId="3" applyNumberFormat="1" applyFont="1" applyFill="1" applyBorder="1" applyAlignment="1">
      <alignment horizontal="right" vertical="center" shrinkToFit="1"/>
    </xf>
    <xf numFmtId="181" fontId="4" fillId="7" borderId="15" xfId="3" applyNumberFormat="1" applyFont="1" applyFill="1" applyBorder="1" applyAlignment="1">
      <alignment horizontal="right" vertical="center" shrinkToFit="1"/>
    </xf>
    <xf numFmtId="177" fontId="4" fillId="4" borderId="44" xfId="3" applyNumberFormat="1" applyFont="1" applyFill="1" applyBorder="1" applyAlignment="1">
      <alignment vertical="center" shrinkToFit="1"/>
    </xf>
    <xf numFmtId="38" fontId="4" fillId="7" borderId="45" xfId="3" applyFont="1" applyFill="1" applyBorder="1" applyAlignment="1">
      <alignment horizontal="center" vertical="center" shrinkToFit="1"/>
    </xf>
    <xf numFmtId="177" fontId="4" fillId="4" borderId="46" xfId="0" applyNumberFormat="1" applyFont="1" applyFill="1" applyBorder="1" applyAlignment="1">
      <alignment vertical="center" shrinkToFit="1"/>
    </xf>
    <xf numFmtId="0" fontId="26" fillId="8" borderId="28" xfId="0" applyFont="1" applyFill="1" applyBorder="1" applyAlignment="1">
      <alignment horizontal="center" vertical="center"/>
    </xf>
    <xf numFmtId="38" fontId="26" fillId="8" borderId="29" xfId="3" applyFont="1" applyFill="1" applyBorder="1" applyAlignment="1">
      <alignment vertical="center"/>
    </xf>
    <xf numFmtId="38" fontId="26" fillId="8" borderId="30" xfId="3" applyFont="1" applyFill="1" applyBorder="1" applyAlignment="1">
      <alignment vertical="center"/>
    </xf>
    <xf numFmtId="38" fontId="26" fillId="8" borderId="31" xfId="3" applyFont="1" applyFill="1" applyBorder="1" applyAlignment="1">
      <alignment vertical="center"/>
    </xf>
    <xf numFmtId="38" fontId="26" fillId="8" borderId="32" xfId="3" applyFont="1" applyFill="1" applyBorder="1" applyAlignment="1">
      <alignment vertical="center"/>
    </xf>
    <xf numFmtId="179" fontId="26" fillId="8" borderId="29" xfId="3" applyNumberFormat="1" applyFont="1" applyFill="1" applyBorder="1" applyAlignment="1">
      <alignment vertical="center"/>
    </xf>
    <xf numFmtId="179" fontId="26" fillId="8" borderId="33" xfId="3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76" fontId="24" fillId="7" borderId="21" xfId="0" applyNumberFormat="1" applyFont="1" applyFill="1" applyBorder="1" applyAlignment="1">
      <alignment vertical="center"/>
    </xf>
    <xf numFmtId="177" fontId="2" fillId="4" borderId="46" xfId="0" applyNumberFormat="1" applyFont="1" applyFill="1" applyBorder="1" applyAlignment="1">
      <alignment vertical="center" wrapText="1" shrinkToFit="1"/>
    </xf>
    <xf numFmtId="0" fontId="16" fillId="0" borderId="0" xfId="0" applyFont="1" applyAlignment="1">
      <alignment vertical="center" shrinkToFit="1"/>
    </xf>
    <xf numFmtId="0" fontId="30" fillId="4" borderId="12" xfId="0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vertical="center"/>
    </xf>
    <xf numFmtId="0" fontId="31" fillId="9" borderId="47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2" fillId="9" borderId="48" xfId="0" applyFont="1" applyFill="1" applyBorder="1" applyAlignment="1">
      <alignment horizontal="center" vertical="center"/>
    </xf>
    <xf numFmtId="0" fontId="33" fillId="0" borderId="46" xfId="0" applyFont="1" applyBorder="1" applyAlignment="1">
      <alignment vertical="center"/>
    </xf>
    <xf numFmtId="181" fontId="33" fillId="0" borderId="49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181" fontId="33" fillId="0" borderId="50" xfId="0" applyNumberFormat="1" applyFont="1" applyBorder="1" applyAlignment="1">
      <alignment vertical="center"/>
    </xf>
    <xf numFmtId="0" fontId="33" fillId="0" borderId="51" xfId="0" applyFont="1" applyBorder="1" applyAlignment="1">
      <alignment vertical="center"/>
    </xf>
    <xf numFmtId="181" fontId="33" fillId="0" borderId="52" xfId="0" applyNumberFormat="1" applyFont="1" applyBorder="1" applyAlignment="1">
      <alignment vertical="center"/>
    </xf>
    <xf numFmtId="0" fontId="33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0" fontId="9" fillId="4" borderId="5" xfId="0" applyNumberFormat="1" applyFont="1" applyFill="1" applyBorder="1" applyAlignment="1">
      <alignment horizontal="center" vertical="center" shrinkToFit="1"/>
    </xf>
    <xf numFmtId="10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8" fillId="4" borderId="5" xfId="0" applyNumberFormat="1" applyFont="1" applyFill="1" applyBorder="1" applyAlignment="1">
      <alignment horizontal="right" vertical="center" shrinkToFit="1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177" fontId="8" fillId="4" borderId="5" xfId="3" applyNumberFormat="1" applyFont="1" applyFill="1" applyBorder="1" applyAlignment="1" applyProtection="1">
      <alignment horizontal="right" vertical="center" shrinkToFit="1"/>
    </xf>
    <xf numFmtId="177" fontId="6" fillId="4" borderId="5" xfId="0" applyNumberFormat="1" applyFont="1" applyFill="1" applyBorder="1" applyAlignment="1" applyProtection="1">
      <alignment horizontal="right" vertical="center"/>
    </xf>
    <xf numFmtId="177" fontId="8" fillId="4" borderId="5" xfId="0" applyNumberFormat="1" applyFont="1" applyFill="1" applyBorder="1" applyAlignment="1" applyProtection="1">
      <alignment horizontal="right" vertical="center" shrinkToFit="1"/>
    </xf>
    <xf numFmtId="177" fontId="8" fillId="4" borderId="56" xfId="0" applyNumberFormat="1" applyFont="1" applyFill="1" applyBorder="1" applyAlignment="1" applyProtection="1">
      <alignment horizontal="right" vertical="center" shrinkToFit="1"/>
    </xf>
    <xf numFmtId="177" fontId="6" fillId="4" borderId="5" xfId="0" applyNumberFormat="1" applyFont="1" applyFill="1" applyBorder="1" applyAlignment="1" applyProtection="1">
      <alignment horizontal="right" vertical="center" shrinkToFit="1"/>
    </xf>
    <xf numFmtId="0" fontId="10" fillId="10" borderId="5" xfId="0" applyFont="1" applyFill="1" applyBorder="1" applyAlignment="1" applyProtection="1">
      <alignment horizontal="center" vertical="center"/>
      <protection locked="0"/>
    </xf>
    <xf numFmtId="177" fontId="8" fillId="10" borderId="5" xfId="0" applyNumberFormat="1" applyFont="1" applyFill="1" applyBorder="1" applyAlignment="1" applyProtection="1">
      <alignment horizontal="right" vertical="center"/>
      <protection locked="0"/>
    </xf>
    <xf numFmtId="0" fontId="8" fillId="10" borderId="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38" fontId="7" fillId="4" borderId="5" xfId="3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7" fillId="10" borderId="9" xfId="0" applyFont="1" applyFill="1" applyBorder="1" applyAlignment="1" applyProtection="1">
      <alignment horizontal="center" vertical="center"/>
      <protection locked="0"/>
    </xf>
    <xf numFmtId="0" fontId="7" fillId="10" borderId="10" xfId="0" applyFont="1" applyFill="1" applyBorder="1" applyAlignment="1" applyProtection="1">
      <alignment horizontal="center" vertical="center"/>
      <protection locked="0"/>
    </xf>
    <xf numFmtId="0" fontId="7" fillId="10" borderId="11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right" vertical="center"/>
      <protection locked="0"/>
    </xf>
    <xf numFmtId="0" fontId="7" fillId="10" borderId="27" xfId="0" applyFont="1" applyFill="1" applyBorder="1" applyAlignment="1" applyProtection="1">
      <alignment horizontal="right" vertical="center"/>
      <protection locked="0"/>
    </xf>
    <xf numFmtId="0" fontId="7" fillId="10" borderId="20" xfId="0" applyFont="1" applyFill="1" applyBorder="1" applyAlignment="1" applyProtection="1">
      <alignment horizontal="right"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6" fillId="4" borderId="35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4" borderId="36" xfId="0" applyFont="1" applyFill="1" applyBorder="1" applyAlignment="1">
      <alignment horizontal="left" vertical="center"/>
    </xf>
    <xf numFmtId="10" fontId="18" fillId="4" borderId="21" xfId="2" applyNumberFormat="1" applyFont="1" applyFill="1" applyBorder="1" applyAlignment="1">
      <alignment horizontal="center" vertical="center"/>
    </xf>
    <xf numFmtId="10" fontId="18" fillId="4" borderId="20" xfId="2" applyNumberFormat="1" applyFont="1" applyFill="1" applyBorder="1" applyAlignment="1">
      <alignment horizontal="center" vertical="center"/>
    </xf>
    <xf numFmtId="178" fontId="18" fillId="4" borderId="21" xfId="0" applyNumberFormat="1" applyFont="1" applyFill="1" applyBorder="1" applyAlignment="1">
      <alignment horizontal="center" vertical="center"/>
    </xf>
    <xf numFmtId="178" fontId="18" fillId="4" borderId="57" xfId="0" applyNumberFormat="1" applyFont="1" applyFill="1" applyBorder="1" applyAlignment="1">
      <alignment horizontal="center" vertical="center"/>
    </xf>
    <xf numFmtId="38" fontId="26" fillId="4" borderId="25" xfId="3" applyFont="1" applyFill="1" applyBorder="1" applyAlignment="1">
      <alignment horizontal="left" vertical="center" wrapText="1"/>
    </xf>
    <xf numFmtId="38" fontId="26" fillId="4" borderId="0" xfId="3" applyFont="1" applyFill="1" applyBorder="1" applyAlignment="1">
      <alignment horizontal="left" vertical="center" wrapText="1"/>
    </xf>
    <xf numFmtId="0" fontId="26" fillId="4" borderId="0" xfId="0" applyNumberFormat="1" applyFont="1" applyFill="1" applyAlignment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61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62" xfId="0" applyFont="1" applyFill="1" applyBorder="1" applyAlignment="1">
      <alignment horizontal="center" vertical="center"/>
    </xf>
    <xf numFmtId="0" fontId="26" fillId="4" borderId="63" xfId="0" applyFont="1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77" fontId="8" fillId="11" borderId="5" xfId="3" applyNumberFormat="1" applyFont="1" applyFill="1" applyBorder="1" applyAlignment="1" applyProtection="1">
      <alignment horizontal="right" vertical="center" shrinkToFit="1"/>
      <protection locked="0"/>
    </xf>
  </cellXfs>
  <cellStyles count="11">
    <cellStyle name="こめんと" xfId="1" xr:uid="{00000000-0005-0000-0000-000000000000}"/>
    <cellStyle name="パーセント" xfId="2" builtinId="5"/>
    <cellStyle name="桁区切り" xfId="3" builtinId="6"/>
    <cellStyle name="桁区切り 2" xfId="4" xr:uid="{00000000-0005-0000-0000-000003000000}"/>
    <cellStyle name="入力欄" xfId="5" xr:uid="{00000000-0005-0000-0000-000004000000}"/>
    <cellStyle name="入力欄（変更）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3" xfId="9" xr:uid="{00000000-0005-0000-0000-000009000000}"/>
    <cellStyle name="標準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152401</xdr:colOff>
      <xdr:row>11</xdr:row>
      <xdr:rowOff>19050</xdr:rowOff>
    </xdr:from>
    <xdr:to>
      <xdr:col>20</xdr:col>
      <xdr:colOff>247650</xdr:colOff>
      <xdr:row>13</xdr:row>
      <xdr:rowOff>495300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4721D-59C8-4667-B7B3-B3FFF8065631}"/>
            </a:ext>
          </a:extLst>
        </xdr:cNvPr>
        <xdr:cNvSpPr txBox="1"/>
      </xdr:nvSpPr>
      <xdr:spPr>
        <a:xfrm>
          <a:off x="12077701" y="4800600"/>
          <a:ext cx="3524249" cy="14859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①健康保険（事業者負担分のみ）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②厚生年金保険（事業者負担分のみ）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③子ども・子育て拠出金（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0.36%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）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④雇用保険（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0.90%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）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⑤労災保険（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0.30%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）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200" b="0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自動計算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となっていますが，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実際の数値（金額）と異なる場合は上書きしてください。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466725</xdr:colOff>
      <xdr:row>2</xdr:row>
      <xdr:rowOff>161924</xdr:rowOff>
    </xdr:from>
    <xdr:to>
      <xdr:col>18</xdr:col>
      <xdr:colOff>304800</xdr:colOff>
      <xdr:row>4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3E671-7EDE-4FD4-8B0C-8635D136CADA}"/>
            </a:ext>
          </a:extLst>
        </xdr:cNvPr>
        <xdr:cNvSpPr txBox="1"/>
      </xdr:nvSpPr>
      <xdr:spPr>
        <a:xfrm>
          <a:off x="12392025" y="809624"/>
          <a:ext cx="1895475" cy="70485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 b="1" u="sng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 b="1" u="sng">
              <a:solidFill>
                <a:srgbClr val="FF0000"/>
              </a:solidFill>
              <a:latin typeface="+mn-ea"/>
              <a:ea typeface="+mn-ea"/>
            </a:rPr>
            <a:t>要入力</a:t>
          </a:r>
          <a:r>
            <a:rPr kumimoji="1" lang="ja-JP" altLang="en-US" sz="12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200" b="0" u="none">
              <a:solidFill>
                <a:sysClr val="windowText" lastClr="000000"/>
              </a:solidFill>
              <a:latin typeface="+mn-ea"/>
              <a:ea typeface="+mn-ea"/>
            </a:rPr>
            <a:t>（水色のセル）</a:t>
          </a:r>
          <a:endParaRPr kumimoji="1" lang="en-US" altLang="ja-JP" sz="1200" b="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"/>
  <sheetViews>
    <sheetView tabSelected="1" view="pageBreakPreview" zoomScaleNormal="100" zoomScaleSheetLayoutView="100" workbookViewId="0">
      <selection activeCell="Q5" sqref="Q5"/>
    </sheetView>
  </sheetViews>
  <sheetFormatPr defaultRowHeight="20.100000000000001" customHeight="1" x14ac:dyDescent="0.15"/>
  <cols>
    <col min="1" max="5" width="12.625" style="1" customWidth="1"/>
    <col min="6" max="6" width="13.625" style="1" customWidth="1"/>
    <col min="7" max="8" width="12.625" style="1" customWidth="1"/>
    <col min="9" max="9" width="15.875" style="1" customWidth="1"/>
    <col min="10" max="11" width="12.625" style="1" customWidth="1"/>
    <col min="12" max="14" width="8.625" style="1" hidden="1" customWidth="1"/>
    <col min="15" max="15" width="13.375" style="1" customWidth="1"/>
    <col min="16" max="16384" width="9" style="1"/>
  </cols>
  <sheetData>
    <row r="1" spans="1:16" ht="33" customHeight="1" x14ac:dyDescent="0.15">
      <c r="A1" s="188" t="s">
        <v>20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20.100000000000001" customHeight="1" x14ac:dyDescent="0.15">
      <c r="B3" s="19" t="s">
        <v>26</v>
      </c>
      <c r="F3" s="19" t="s">
        <v>26</v>
      </c>
    </row>
    <row r="4" spans="1:16" ht="45" customHeight="1" x14ac:dyDescent="0.15">
      <c r="A4" s="179" t="s">
        <v>15</v>
      </c>
      <c r="B4" s="191"/>
      <c r="C4" s="192"/>
      <c r="D4" s="193"/>
      <c r="E4" s="179" t="s">
        <v>16</v>
      </c>
      <c r="F4" s="191"/>
      <c r="G4" s="192"/>
      <c r="H4" s="193"/>
    </row>
    <row r="5" spans="1:16" ht="45" customHeight="1" x14ac:dyDescent="0.15">
      <c r="A5" s="179" t="s">
        <v>7</v>
      </c>
      <c r="B5" s="191"/>
      <c r="C5" s="192"/>
      <c r="D5" s="193"/>
      <c r="E5" s="179" t="s">
        <v>5</v>
      </c>
      <c r="F5" s="194" t="s">
        <v>19</v>
      </c>
      <c r="G5" s="195"/>
      <c r="H5" s="196"/>
    </row>
    <row r="6" spans="1:16" ht="45" customHeight="1" x14ac:dyDescent="0.15">
      <c r="A6" s="179" t="s">
        <v>13</v>
      </c>
      <c r="B6" s="191"/>
      <c r="C6" s="192"/>
      <c r="D6" s="193"/>
      <c r="E6" s="179" t="s">
        <v>14</v>
      </c>
      <c r="F6" s="191" t="s">
        <v>118</v>
      </c>
      <c r="G6" s="192"/>
      <c r="H6" s="193"/>
      <c r="O6" s="19" t="s">
        <v>26</v>
      </c>
    </row>
    <row r="7" spans="1:16" ht="45" customHeight="1" x14ac:dyDescent="0.15">
      <c r="A7" s="179" t="s">
        <v>17</v>
      </c>
      <c r="B7" s="197" t="s">
        <v>119</v>
      </c>
      <c r="C7" s="197"/>
      <c r="D7" s="197"/>
      <c r="E7" s="179" t="s">
        <v>18</v>
      </c>
      <c r="F7" s="197" t="s">
        <v>120</v>
      </c>
      <c r="G7" s="197"/>
      <c r="H7" s="197"/>
      <c r="I7" s="202" t="s">
        <v>115</v>
      </c>
      <c r="J7" s="203"/>
      <c r="K7" s="203"/>
      <c r="L7" s="147"/>
      <c r="M7" s="147"/>
      <c r="N7" s="147"/>
      <c r="O7" s="185"/>
    </row>
    <row r="8" spans="1:16" ht="12.75" customHeight="1" x14ac:dyDescent="0.15">
      <c r="A8" s="2"/>
      <c r="B8" s="3"/>
      <c r="C8" s="4"/>
      <c r="D8" s="4"/>
      <c r="E8" s="5"/>
      <c r="F8" s="5"/>
      <c r="G8" s="5"/>
      <c r="H8" s="5"/>
      <c r="L8" s="1" t="s">
        <v>4</v>
      </c>
      <c r="O8" s="150" t="s">
        <v>117</v>
      </c>
    </row>
    <row r="9" spans="1:16" ht="19.5" x14ac:dyDescent="0.15">
      <c r="A9" s="19" t="s">
        <v>26</v>
      </c>
      <c r="B9" s="19" t="s">
        <v>26</v>
      </c>
      <c r="C9" s="19" t="s">
        <v>26</v>
      </c>
      <c r="D9" s="19" t="s">
        <v>26</v>
      </c>
      <c r="E9" s="19"/>
      <c r="F9" s="19"/>
      <c r="G9" s="19"/>
    </row>
    <row r="10" spans="1:16" s="16" customFormat="1" ht="39.950000000000003" customHeight="1" x14ac:dyDescent="0.15">
      <c r="A10" s="190" t="s">
        <v>6</v>
      </c>
      <c r="B10" s="198" t="s">
        <v>27</v>
      </c>
      <c r="C10" s="200" t="s">
        <v>28</v>
      </c>
      <c r="D10" s="200" t="s">
        <v>29</v>
      </c>
      <c r="E10" s="167" t="s">
        <v>30</v>
      </c>
      <c r="F10" s="200" t="s">
        <v>31</v>
      </c>
      <c r="G10" s="168" t="s">
        <v>24</v>
      </c>
      <c r="H10" s="168" t="s">
        <v>23</v>
      </c>
      <c r="I10" s="167" t="s">
        <v>25</v>
      </c>
      <c r="J10" s="168" t="s">
        <v>10</v>
      </c>
      <c r="K10" s="168" t="s">
        <v>11</v>
      </c>
      <c r="L10" s="189" t="s">
        <v>12</v>
      </c>
      <c r="M10" s="169"/>
      <c r="N10" s="169"/>
      <c r="O10" s="167" t="s">
        <v>1</v>
      </c>
    </row>
    <row r="11" spans="1:16" s="16" customFormat="1" ht="54" customHeight="1" x14ac:dyDescent="0.15">
      <c r="A11" s="190"/>
      <c r="B11" s="199"/>
      <c r="C11" s="201"/>
      <c r="D11" s="201"/>
      <c r="E11" s="170" t="s">
        <v>32</v>
      </c>
      <c r="F11" s="201"/>
      <c r="G11" s="171" t="s">
        <v>21</v>
      </c>
      <c r="H11" s="171" t="s">
        <v>21</v>
      </c>
      <c r="I11" s="172">
        <v>3.5999999999999999E-3</v>
      </c>
      <c r="J11" s="172">
        <v>8.9999999999999993E-3</v>
      </c>
      <c r="K11" s="172">
        <v>3.0000000000000001E-3</v>
      </c>
      <c r="L11" s="189"/>
      <c r="M11" s="169"/>
      <c r="N11" s="169"/>
      <c r="O11" s="173" t="s">
        <v>33</v>
      </c>
    </row>
    <row r="12" spans="1:16" ht="39.950000000000003" customHeight="1" x14ac:dyDescent="0.15">
      <c r="A12" s="187" t="s">
        <v>22</v>
      </c>
      <c r="B12" s="186"/>
      <c r="C12" s="186"/>
      <c r="D12" s="186"/>
      <c r="E12" s="180">
        <f>B12-(C12+D12)</f>
        <v>0</v>
      </c>
      <c r="F12" s="180">
        <f>計算!T8</f>
        <v>0</v>
      </c>
      <c r="G12" s="239" t="e">
        <f>計算!U8</f>
        <v>#N/A</v>
      </c>
      <c r="H12" s="239" t="e">
        <f>計算!V8</f>
        <v>#N/A</v>
      </c>
      <c r="I12" s="239">
        <f>ROUND((F12*(0.36/100)),0)</f>
        <v>0</v>
      </c>
      <c r="J12" s="239">
        <f>ROUND((E12*(0.9/100)),0)</f>
        <v>0</v>
      </c>
      <c r="K12" s="239">
        <f>ROUND((E12*(0.3/100)),0)</f>
        <v>0</v>
      </c>
      <c r="L12" s="180" t="e">
        <f>SUM(C22,#REF!,D22,#REF!,E22,J12,K12)</f>
        <v>#REF!</v>
      </c>
      <c r="M12" s="181"/>
      <c r="N12" s="181"/>
      <c r="O12" s="180" t="e">
        <f>SUM(G12,H12,I12,J12,K12)</f>
        <v>#N/A</v>
      </c>
    </row>
    <row r="13" spans="1:16" ht="39.950000000000003" customHeight="1" x14ac:dyDescent="0.15">
      <c r="A13" s="187" t="s">
        <v>22</v>
      </c>
      <c r="B13" s="186"/>
      <c r="C13" s="186"/>
      <c r="D13" s="186"/>
      <c r="E13" s="180">
        <f>B13-(C13+D13)</f>
        <v>0</v>
      </c>
      <c r="F13" s="180">
        <f>計算!T9</f>
        <v>0</v>
      </c>
      <c r="G13" s="239" t="e">
        <f>計算!U9</f>
        <v>#N/A</v>
      </c>
      <c r="H13" s="239" t="e">
        <f>計算!V9</f>
        <v>#N/A</v>
      </c>
      <c r="I13" s="239">
        <f>ROUND((F13*(0.36/100)),0)</f>
        <v>0</v>
      </c>
      <c r="J13" s="239">
        <f>ROUND((E13*(0.9/100)),0)</f>
        <v>0</v>
      </c>
      <c r="K13" s="239">
        <f>ROUND((E13*(0.3/100)),0)</f>
        <v>0</v>
      </c>
      <c r="L13" s="180" t="e">
        <f>SUM(C23,#REF!,D23,#REF!,E23,J13,K13)</f>
        <v>#REF!</v>
      </c>
      <c r="M13" s="181"/>
      <c r="N13" s="181"/>
      <c r="O13" s="180" t="e">
        <f>SUM(G13,H13,I13,J13,K13)</f>
        <v>#N/A</v>
      </c>
    </row>
    <row r="14" spans="1:16" ht="39.950000000000003" customHeight="1" x14ac:dyDescent="0.15">
      <c r="A14" s="187" t="s">
        <v>22</v>
      </c>
      <c r="B14" s="186"/>
      <c r="C14" s="186"/>
      <c r="D14" s="186"/>
      <c r="E14" s="180">
        <f>B14-(C14+D14)</f>
        <v>0</v>
      </c>
      <c r="F14" s="180">
        <f>計算!T10</f>
        <v>0</v>
      </c>
      <c r="G14" s="239" t="e">
        <f>計算!U10</f>
        <v>#N/A</v>
      </c>
      <c r="H14" s="239" t="e">
        <f>計算!V10</f>
        <v>#N/A</v>
      </c>
      <c r="I14" s="239">
        <f>ROUND((F14*(0.36/100)),0)</f>
        <v>0</v>
      </c>
      <c r="J14" s="239">
        <f>ROUND((E14*(0.9/100)),0)</f>
        <v>0</v>
      </c>
      <c r="K14" s="239">
        <f>ROUND((E14*(0.3/100)),0)</f>
        <v>0</v>
      </c>
      <c r="L14" s="180" t="e">
        <f>SUM(C24,#REF!,D24,#REF!,E24,J14,K14)</f>
        <v>#REF!</v>
      </c>
      <c r="M14" s="181"/>
      <c r="N14" s="181"/>
      <c r="O14" s="180" t="e">
        <f>SUM(G14,H14,I14,J14,K14)</f>
        <v>#N/A</v>
      </c>
    </row>
    <row r="15" spans="1:16" ht="39.950000000000003" customHeight="1" x14ac:dyDescent="0.15">
      <c r="A15" s="174" t="s">
        <v>1</v>
      </c>
      <c r="B15" s="176">
        <f>SUM(B12:B14)</f>
        <v>0</v>
      </c>
      <c r="C15" s="176">
        <f>SUM(C12:C14)</f>
        <v>0</v>
      </c>
      <c r="D15" s="176">
        <f>SUM(D12:D14)</f>
        <v>0</v>
      </c>
      <c r="E15" s="182">
        <f>B15-(C15+D15)</f>
        <v>0</v>
      </c>
      <c r="F15" s="183"/>
      <c r="G15" s="182" t="e">
        <f>SUM(G12:G14)</f>
        <v>#N/A</v>
      </c>
      <c r="H15" s="182" t="e">
        <f t="shared" ref="G15:L15" si="0">SUM(H12:H14)</f>
        <v>#N/A</v>
      </c>
      <c r="I15" s="182">
        <f t="shared" si="0"/>
        <v>0</v>
      </c>
      <c r="J15" s="182">
        <f t="shared" si="0"/>
        <v>0</v>
      </c>
      <c r="K15" s="182">
        <f t="shared" si="0"/>
        <v>0</v>
      </c>
      <c r="L15" s="182" t="e">
        <f t="shared" si="0"/>
        <v>#REF!</v>
      </c>
      <c r="M15" s="184"/>
      <c r="N15" s="184"/>
      <c r="O15" s="182" t="e">
        <f>SUM(O12:O14)</f>
        <v>#N/A</v>
      </c>
      <c r="P15" s="6"/>
    </row>
    <row r="16" spans="1:16" s="6" customFormat="1" ht="24.95" customHeight="1" x14ac:dyDescent="0.15">
      <c r="A16" s="7"/>
      <c r="B16" s="1"/>
      <c r="C16" s="1"/>
      <c r="D16" s="1"/>
      <c r="E16" s="177" t="s">
        <v>8</v>
      </c>
      <c r="F16" s="1"/>
      <c r="O16" s="178" t="s">
        <v>9</v>
      </c>
    </row>
    <row r="17" spans="1:15" s="6" customFormat="1" ht="24.95" customHeight="1" x14ac:dyDescent="0.15">
      <c r="B17" s="1"/>
      <c r="C17" s="175"/>
      <c r="D17" s="175"/>
      <c r="F17" s="5"/>
      <c r="G17" s="8"/>
      <c r="O17" s="8"/>
    </row>
    <row r="18" spans="1:15" s="6" customFormat="1" ht="24.75" customHeight="1" x14ac:dyDescent="0.15">
      <c r="B18" s="1"/>
      <c r="C18" s="1"/>
      <c r="D18" s="9"/>
      <c r="E18" s="1"/>
      <c r="F18" s="1"/>
    </row>
    <row r="19" spans="1:15" s="6" customFormat="1" ht="24.95" customHeight="1" x14ac:dyDescent="0.15">
      <c r="B19" s="1"/>
      <c r="C19" s="1"/>
      <c r="D19" s="1"/>
      <c r="E19" s="1"/>
      <c r="F19" s="1"/>
    </row>
    <row r="20" spans="1:15" ht="42.75" customHeight="1" x14ac:dyDescent="0.15">
      <c r="A20" s="5"/>
      <c r="B20" s="5"/>
      <c r="C20" s="5"/>
      <c r="D20" s="5"/>
      <c r="E20" s="5"/>
      <c r="F20" s="5"/>
      <c r="G20" s="5"/>
      <c r="H20" s="5"/>
      <c r="J20" s="10"/>
      <c r="L20" s="1" t="s">
        <v>0</v>
      </c>
    </row>
    <row r="21" spans="1:15" s="6" customFormat="1" ht="29.25" customHeight="1" x14ac:dyDescent="0.15">
      <c r="A21" s="8"/>
      <c r="B21" s="8"/>
      <c r="C21" s="8"/>
      <c r="D21" s="8"/>
      <c r="E21" s="8"/>
      <c r="F21" s="8"/>
      <c r="G21" s="8"/>
      <c r="H21" s="8"/>
      <c r="J21" s="11"/>
      <c r="K21" s="12"/>
      <c r="L21" s="13"/>
      <c r="M21" s="1"/>
    </row>
    <row r="22" spans="1:15" s="6" customFormat="1" ht="26.25" customHeight="1" x14ac:dyDescent="0.15">
      <c r="A22" s="8"/>
      <c r="B22" s="8"/>
      <c r="C22" s="8"/>
      <c r="D22" s="8"/>
      <c r="E22" s="8"/>
      <c r="F22" s="8"/>
      <c r="G22" s="8"/>
      <c r="H22" s="8"/>
      <c r="J22" s="11"/>
      <c r="K22" s="12"/>
      <c r="L22" s="12" t="s">
        <v>2</v>
      </c>
      <c r="M22" s="6" t="s">
        <v>3</v>
      </c>
    </row>
    <row r="23" spans="1:15" s="6" customFormat="1" ht="26.25" customHeight="1" x14ac:dyDescent="0.15">
      <c r="A23" s="8"/>
      <c r="B23" s="8"/>
      <c r="C23" s="8"/>
      <c r="D23" s="8"/>
      <c r="E23" s="8"/>
      <c r="F23" s="8"/>
      <c r="G23" s="8"/>
      <c r="H23" s="8"/>
      <c r="J23" s="14"/>
      <c r="L23" s="6" t="e">
        <f>#REF!*$J$11</f>
        <v>#REF!</v>
      </c>
      <c r="M23" s="6" t="e">
        <f>#REF!*$K$11</f>
        <v>#REF!</v>
      </c>
    </row>
    <row r="24" spans="1:15" s="6" customFormat="1" ht="26.25" customHeight="1" x14ac:dyDescent="0.15">
      <c r="A24" s="8"/>
      <c r="B24" s="8"/>
      <c r="C24" s="8"/>
      <c r="D24" s="8"/>
      <c r="E24" s="8"/>
      <c r="F24" s="8"/>
      <c r="G24" s="8"/>
      <c r="H24" s="8"/>
      <c r="J24" s="14"/>
      <c r="L24" s="6" t="e">
        <f>#REF!*$J$11</f>
        <v>#REF!</v>
      </c>
      <c r="M24" s="6" t="e">
        <f>#REF!*$K$11</f>
        <v>#REF!</v>
      </c>
    </row>
    <row r="25" spans="1:15" s="6" customFormat="1" ht="24.95" customHeight="1" x14ac:dyDescent="0.15">
      <c r="A25" s="8"/>
      <c r="B25" s="8"/>
      <c r="C25" s="8"/>
      <c r="D25" s="8"/>
      <c r="E25" s="8"/>
      <c r="F25" s="8"/>
      <c r="G25" s="8"/>
      <c r="H25" s="8"/>
      <c r="J25" s="14"/>
      <c r="L25" s="6" t="e">
        <f>#REF!*$J$11</f>
        <v>#REF!</v>
      </c>
      <c r="M25" s="6" t="e">
        <f>#REF!*$K$11</f>
        <v>#REF!</v>
      </c>
    </row>
    <row r="26" spans="1:15" s="6" customFormat="1" ht="24.95" customHeight="1" x14ac:dyDescent="0.15"/>
    <row r="27" spans="1:15" s="6" customFormat="1" ht="24.95" customHeight="1" x14ac:dyDescent="0.15"/>
    <row r="28" spans="1:15" s="6" customFormat="1" ht="24.95" customHeight="1" x14ac:dyDescent="0.15"/>
    <row r="29" spans="1:15" s="6" customFormat="1" ht="24.95" customHeight="1" x14ac:dyDescent="0.15"/>
    <row r="30" spans="1:15" s="6" customFormat="1" ht="24.95" customHeight="1" x14ac:dyDescent="0.15"/>
    <row r="31" spans="1:15" s="6" customFormat="1" ht="24" customHeight="1" x14ac:dyDescent="0.15">
      <c r="A31" s="1"/>
      <c r="G31" s="1"/>
      <c r="H31" s="1"/>
      <c r="I31" s="1"/>
      <c r="J31" s="1"/>
    </row>
    <row r="32" spans="1:15" ht="20.100000000000001" customHeight="1" x14ac:dyDescent="0.15">
      <c r="B32" s="6"/>
      <c r="C32" s="6"/>
      <c r="D32" s="6"/>
      <c r="E32" s="6"/>
      <c r="F32" s="6"/>
    </row>
    <row r="33" spans="2:6" ht="20.100000000000001" customHeight="1" x14ac:dyDescent="0.15">
      <c r="B33" s="6"/>
      <c r="C33" s="6"/>
      <c r="D33" s="6"/>
      <c r="E33" s="6"/>
      <c r="F33" s="6"/>
    </row>
    <row r="34" spans="2:6" ht="20.100000000000001" customHeight="1" x14ac:dyDescent="0.15">
      <c r="B34" s="6"/>
      <c r="C34" s="6"/>
      <c r="D34" s="6"/>
      <c r="E34" s="6"/>
      <c r="F34" s="6"/>
    </row>
    <row r="35" spans="2:6" ht="20.100000000000001" customHeight="1" x14ac:dyDescent="0.15">
      <c r="B35" s="6"/>
      <c r="C35" s="6"/>
      <c r="D35" s="6"/>
      <c r="E35" s="6"/>
      <c r="F35" s="6"/>
    </row>
    <row r="36" spans="2:6" ht="20.100000000000001" customHeight="1" x14ac:dyDescent="0.15">
      <c r="B36" s="6"/>
      <c r="C36" s="6"/>
      <c r="D36" s="6"/>
      <c r="E36" s="6"/>
      <c r="F36" s="6"/>
    </row>
  </sheetData>
  <sheetProtection password="8648" sheet="1"/>
  <dataConsolidate/>
  <mergeCells count="16">
    <mergeCell ref="A1:O1"/>
    <mergeCell ref="L10:L11"/>
    <mergeCell ref="A10:A11"/>
    <mergeCell ref="F4:H4"/>
    <mergeCell ref="F5:H5"/>
    <mergeCell ref="F6:H6"/>
    <mergeCell ref="F7:H7"/>
    <mergeCell ref="B10:B11"/>
    <mergeCell ref="C10:C11"/>
    <mergeCell ref="I7:K7"/>
    <mergeCell ref="D10:D11"/>
    <mergeCell ref="B4:D4"/>
    <mergeCell ref="B5:D5"/>
    <mergeCell ref="B6:D6"/>
    <mergeCell ref="B7:D7"/>
    <mergeCell ref="F10:F11"/>
  </mergeCells>
  <phoneticPr fontId="2"/>
  <pageMargins left="0.39370078740157483" right="0.19685039370078741" top="0.78740157480314965" bottom="0.59055118110236227" header="0.51181102362204722" footer="0.51181102362204722"/>
  <pageSetup paperSize="9" scale="8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計算!$S$12:$S$14</xm:f>
          </x14:formula1>
          <xm:sqref>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K86"/>
  <sheetViews>
    <sheetView view="pageBreakPreview" zoomScale="120" zoomScaleNormal="100" zoomScaleSheetLayoutView="120" workbookViewId="0">
      <selection activeCell="M25" sqref="M25"/>
    </sheetView>
  </sheetViews>
  <sheetFormatPr defaultRowHeight="13.5" x14ac:dyDescent="0.15"/>
  <cols>
    <col min="1" max="1" width="7.5" style="116" customWidth="1"/>
    <col min="2" max="3" width="8.25" style="77" customWidth="1"/>
    <col min="4" max="4" width="2" style="77" customWidth="1"/>
    <col min="5" max="5" width="8.25" style="77" customWidth="1"/>
    <col min="6" max="9" width="11.375" style="77" customWidth="1"/>
    <col min="10" max="11" width="13.75" style="77" customWidth="1"/>
  </cols>
  <sheetData>
    <row r="1" spans="1:11" s="77" customFormat="1" ht="25.5" customHeight="1" x14ac:dyDescent="0.1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77" customFormat="1" ht="6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77" customFormat="1" ht="14.25" customHeight="1" x14ac:dyDescent="0.15">
      <c r="A3" s="23"/>
      <c r="B3" s="24" t="s">
        <v>34</v>
      </c>
      <c r="C3" s="25"/>
      <c r="D3" s="25"/>
      <c r="E3" s="25"/>
      <c r="F3" s="25"/>
      <c r="G3" s="26"/>
      <c r="H3" s="26"/>
      <c r="I3" s="26"/>
      <c r="J3" s="26"/>
      <c r="K3" s="26"/>
    </row>
    <row r="4" spans="1:11" s="117" customFormat="1" ht="14.25" customHeight="1" x14ac:dyDescent="0.15">
      <c r="A4" s="27"/>
      <c r="B4" s="28" t="s">
        <v>39</v>
      </c>
      <c r="C4" s="29"/>
      <c r="D4" s="29"/>
      <c r="E4" s="29"/>
      <c r="F4" s="29"/>
      <c r="G4" s="30"/>
      <c r="H4" s="30"/>
      <c r="I4" s="30"/>
      <c r="J4" s="30"/>
      <c r="K4" s="30"/>
    </row>
    <row r="5" spans="1:11" s="117" customFormat="1" ht="3.75" customHeight="1" x14ac:dyDescent="0.15">
      <c r="A5" s="27"/>
      <c r="B5" s="29"/>
      <c r="C5" s="29"/>
      <c r="D5" s="29"/>
      <c r="E5" s="29"/>
      <c r="F5" s="29"/>
      <c r="G5" s="30"/>
      <c r="H5" s="30"/>
      <c r="I5" s="30"/>
      <c r="J5" s="30"/>
      <c r="K5" s="30"/>
    </row>
    <row r="6" spans="1:11" s="77" customFormat="1" ht="16.5" customHeight="1" thickBot="1" x14ac:dyDescent="0.2">
      <c r="A6" s="31" t="s">
        <v>35</v>
      </c>
      <c r="B6" s="31"/>
      <c r="C6" s="31"/>
      <c r="D6" s="31"/>
      <c r="E6" s="31"/>
      <c r="F6" s="31"/>
      <c r="G6" s="26"/>
      <c r="H6" s="26"/>
      <c r="I6" s="26"/>
      <c r="J6" s="26"/>
      <c r="K6" s="32" t="s">
        <v>40</v>
      </c>
    </row>
    <row r="7" spans="1:11" s="77" customFormat="1" ht="21" customHeight="1" thickTop="1" x14ac:dyDescent="0.15">
      <c r="A7" s="216" t="s">
        <v>41</v>
      </c>
      <c r="B7" s="217"/>
      <c r="C7" s="220" t="s">
        <v>42</v>
      </c>
      <c r="D7" s="221"/>
      <c r="E7" s="217"/>
      <c r="F7" s="227" t="s">
        <v>43</v>
      </c>
      <c r="G7" s="228"/>
      <c r="H7" s="228"/>
      <c r="I7" s="229"/>
      <c r="J7" s="227" t="s">
        <v>44</v>
      </c>
      <c r="K7" s="230"/>
    </row>
    <row r="8" spans="1:11" s="77" customFormat="1" ht="25.5" customHeight="1" x14ac:dyDescent="0.15">
      <c r="A8" s="218"/>
      <c r="B8" s="219"/>
      <c r="C8" s="222"/>
      <c r="D8" s="223"/>
      <c r="E8" s="224"/>
      <c r="F8" s="231" t="s">
        <v>45</v>
      </c>
      <c r="G8" s="232"/>
      <c r="H8" s="231" t="s">
        <v>46</v>
      </c>
      <c r="I8" s="232"/>
      <c r="J8" s="233" t="s">
        <v>47</v>
      </c>
      <c r="K8" s="234"/>
    </row>
    <row r="9" spans="1:11" s="77" customFormat="1" ht="18" customHeight="1" x14ac:dyDescent="0.15">
      <c r="A9" s="235" t="s">
        <v>48</v>
      </c>
      <c r="B9" s="236" t="s">
        <v>49</v>
      </c>
      <c r="C9" s="222"/>
      <c r="D9" s="223"/>
      <c r="E9" s="224"/>
      <c r="F9" s="209">
        <v>0.10310000000000001</v>
      </c>
      <c r="G9" s="210"/>
      <c r="H9" s="209">
        <v>0.11900000000000001</v>
      </c>
      <c r="I9" s="210"/>
      <c r="J9" s="211">
        <v>0.183</v>
      </c>
      <c r="K9" s="212"/>
    </row>
    <row r="10" spans="1:11" s="77" customFormat="1" ht="15.75" customHeight="1" x14ac:dyDescent="0.15">
      <c r="A10" s="235"/>
      <c r="B10" s="236"/>
      <c r="C10" s="225"/>
      <c r="D10" s="226"/>
      <c r="E10" s="219"/>
      <c r="F10" s="33" t="s">
        <v>50</v>
      </c>
      <c r="G10" s="33" t="s">
        <v>51</v>
      </c>
      <c r="H10" s="33" t="s">
        <v>50</v>
      </c>
      <c r="I10" s="33" t="s">
        <v>51</v>
      </c>
      <c r="J10" s="33" t="s">
        <v>50</v>
      </c>
      <c r="K10" s="34" t="s">
        <v>51</v>
      </c>
    </row>
    <row r="11" spans="1:11" s="77" customFormat="1" ht="15.75" customHeight="1" x14ac:dyDescent="0.15">
      <c r="A11" s="35"/>
      <c r="B11" s="36"/>
      <c r="C11" s="37" t="s">
        <v>52</v>
      </c>
      <c r="D11" s="38"/>
      <c r="E11" s="39" t="s">
        <v>53</v>
      </c>
      <c r="F11" s="40"/>
      <c r="G11" s="40"/>
      <c r="H11" s="40"/>
      <c r="I11" s="40"/>
      <c r="J11" s="41"/>
      <c r="K11" s="42"/>
    </row>
    <row r="12" spans="1:11" s="77" customFormat="1" ht="10.5" customHeight="1" x14ac:dyDescent="0.15">
      <c r="A12" s="43">
        <v>1</v>
      </c>
      <c r="B12" s="44">
        <v>58000</v>
      </c>
      <c r="C12" s="45"/>
      <c r="D12" s="46" t="s">
        <v>54</v>
      </c>
      <c r="E12" s="47">
        <v>63000</v>
      </c>
      <c r="F12" s="48">
        <v>5979.8000000000011</v>
      </c>
      <c r="G12" s="48">
        <v>2989.9000000000005</v>
      </c>
      <c r="H12" s="48">
        <v>6902.0000000000009</v>
      </c>
      <c r="I12" s="48">
        <v>3451.0000000000005</v>
      </c>
      <c r="J12" s="49"/>
      <c r="K12" s="50"/>
    </row>
    <row r="13" spans="1:11" s="77" customFormat="1" ht="10.5" customHeight="1" x14ac:dyDescent="0.15">
      <c r="A13" s="51">
        <v>2</v>
      </c>
      <c r="B13" s="52">
        <v>68000</v>
      </c>
      <c r="C13" s="53">
        <v>63000</v>
      </c>
      <c r="D13" s="54" t="s">
        <v>54</v>
      </c>
      <c r="E13" s="55">
        <v>73000</v>
      </c>
      <c r="F13" s="56">
        <v>7010.8000000000011</v>
      </c>
      <c r="G13" s="56">
        <v>3505.4000000000005</v>
      </c>
      <c r="H13" s="56">
        <v>8092.0000000000009</v>
      </c>
      <c r="I13" s="56">
        <v>4046.0000000000005</v>
      </c>
      <c r="J13" s="49"/>
      <c r="K13" s="50"/>
    </row>
    <row r="14" spans="1:11" s="77" customFormat="1" ht="10.5" customHeight="1" x14ac:dyDescent="0.15">
      <c r="A14" s="43">
        <v>3</v>
      </c>
      <c r="B14" s="57">
        <v>78000</v>
      </c>
      <c r="C14" s="58">
        <v>73000</v>
      </c>
      <c r="D14" s="46" t="s">
        <v>54</v>
      </c>
      <c r="E14" s="59">
        <v>83000</v>
      </c>
      <c r="F14" s="60">
        <v>8041.8000000000011</v>
      </c>
      <c r="G14" s="60">
        <v>4020.9000000000005</v>
      </c>
      <c r="H14" s="60">
        <v>9282</v>
      </c>
      <c r="I14" s="60">
        <v>4641</v>
      </c>
      <c r="J14" s="49"/>
      <c r="K14" s="50"/>
    </row>
    <row r="15" spans="1:11" s="77" customFormat="1" ht="10.5" customHeight="1" x14ac:dyDescent="0.15">
      <c r="A15" s="51" t="s">
        <v>55</v>
      </c>
      <c r="B15" s="52">
        <v>88000</v>
      </c>
      <c r="C15" s="61">
        <v>83000</v>
      </c>
      <c r="D15" s="54" t="s">
        <v>54</v>
      </c>
      <c r="E15" s="55">
        <v>93000</v>
      </c>
      <c r="F15" s="56">
        <v>9072.8000000000011</v>
      </c>
      <c r="G15" s="56">
        <v>4536.4000000000005</v>
      </c>
      <c r="H15" s="56">
        <v>10472</v>
      </c>
      <c r="I15" s="56">
        <v>5236</v>
      </c>
      <c r="J15" s="62">
        <v>16104</v>
      </c>
      <c r="K15" s="63">
        <v>8052</v>
      </c>
    </row>
    <row r="16" spans="1:11" s="77" customFormat="1" ht="10.5" customHeight="1" x14ac:dyDescent="0.15">
      <c r="A16" s="43" t="s">
        <v>56</v>
      </c>
      <c r="B16" s="57">
        <v>98000</v>
      </c>
      <c r="C16" s="58">
        <v>93000</v>
      </c>
      <c r="D16" s="46" t="s">
        <v>54</v>
      </c>
      <c r="E16" s="59">
        <v>101000</v>
      </c>
      <c r="F16" s="60">
        <v>10103.800000000001</v>
      </c>
      <c r="G16" s="60">
        <v>5051.9000000000005</v>
      </c>
      <c r="H16" s="60">
        <v>11662</v>
      </c>
      <c r="I16" s="60">
        <v>5831</v>
      </c>
      <c r="J16" s="64">
        <v>17934</v>
      </c>
      <c r="K16" s="65">
        <v>8967</v>
      </c>
    </row>
    <row r="17" spans="1:11" s="77" customFormat="1" ht="10.5" customHeight="1" x14ac:dyDescent="0.15">
      <c r="A17" s="51" t="s">
        <v>57</v>
      </c>
      <c r="B17" s="52">
        <v>104000</v>
      </c>
      <c r="C17" s="61">
        <v>101000</v>
      </c>
      <c r="D17" s="54" t="s">
        <v>54</v>
      </c>
      <c r="E17" s="55">
        <v>107000</v>
      </c>
      <c r="F17" s="56">
        <v>10722.400000000001</v>
      </c>
      <c r="G17" s="56">
        <v>5361.2000000000007</v>
      </c>
      <c r="H17" s="56">
        <v>12376</v>
      </c>
      <c r="I17" s="56">
        <v>6188</v>
      </c>
      <c r="J17" s="66">
        <v>19032</v>
      </c>
      <c r="K17" s="67">
        <v>9516</v>
      </c>
    </row>
    <row r="18" spans="1:11" s="77" customFormat="1" ht="10.5" customHeight="1" x14ac:dyDescent="0.15">
      <c r="A18" s="43" t="s">
        <v>58</v>
      </c>
      <c r="B18" s="57">
        <v>110000</v>
      </c>
      <c r="C18" s="58">
        <v>107000</v>
      </c>
      <c r="D18" s="46" t="s">
        <v>54</v>
      </c>
      <c r="E18" s="59">
        <v>114000</v>
      </c>
      <c r="F18" s="60">
        <v>11341.000000000002</v>
      </c>
      <c r="G18" s="60">
        <v>5670.5000000000009</v>
      </c>
      <c r="H18" s="60">
        <v>13090.000000000002</v>
      </c>
      <c r="I18" s="60">
        <v>6545.0000000000009</v>
      </c>
      <c r="J18" s="68">
        <v>20130</v>
      </c>
      <c r="K18" s="69">
        <v>10065</v>
      </c>
    </row>
    <row r="19" spans="1:11" s="77" customFormat="1" ht="10.5" customHeight="1" x14ac:dyDescent="0.15">
      <c r="A19" s="51" t="s">
        <v>59</v>
      </c>
      <c r="B19" s="52">
        <v>118000</v>
      </c>
      <c r="C19" s="61">
        <v>114000</v>
      </c>
      <c r="D19" s="54" t="s">
        <v>54</v>
      </c>
      <c r="E19" s="55">
        <v>122000</v>
      </c>
      <c r="F19" s="56">
        <v>12165.800000000001</v>
      </c>
      <c r="G19" s="56">
        <v>6082.9000000000005</v>
      </c>
      <c r="H19" s="56">
        <v>14042.000000000002</v>
      </c>
      <c r="I19" s="56">
        <v>7021.0000000000009</v>
      </c>
      <c r="J19" s="66">
        <v>21594</v>
      </c>
      <c r="K19" s="67">
        <v>10797</v>
      </c>
    </row>
    <row r="20" spans="1:11" s="77" customFormat="1" ht="10.5" customHeight="1" x14ac:dyDescent="0.15">
      <c r="A20" s="43" t="s">
        <v>60</v>
      </c>
      <c r="B20" s="57">
        <v>126000</v>
      </c>
      <c r="C20" s="58">
        <v>122000</v>
      </c>
      <c r="D20" s="46" t="s">
        <v>54</v>
      </c>
      <c r="E20" s="59">
        <v>130000</v>
      </c>
      <c r="F20" s="60">
        <v>12990.600000000002</v>
      </c>
      <c r="G20" s="60">
        <v>6495.3000000000011</v>
      </c>
      <c r="H20" s="60">
        <v>14994.000000000002</v>
      </c>
      <c r="I20" s="60">
        <v>7497.0000000000009</v>
      </c>
      <c r="J20" s="68">
        <v>23058</v>
      </c>
      <c r="K20" s="69">
        <v>11529</v>
      </c>
    </row>
    <row r="21" spans="1:11" s="77" customFormat="1" ht="10.5" customHeight="1" x14ac:dyDescent="0.15">
      <c r="A21" s="51" t="s">
        <v>61</v>
      </c>
      <c r="B21" s="52">
        <v>134000</v>
      </c>
      <c r="C21" s="61">
        <v>130000</v>
      </c>
      <c r="D21" s="54" t="s">
        <v>54</v>
      </c>
      <c r="E21" s="55">
        <v>138000</v>
      </c>
      <c r="F21" s="56">
        <v>13815.400000000001</v>
      </c>
      <c r="G21" s="56">
        <v>6907.7000000000007</v>
      </c>
      <c r="H21" s="56">
        <v>15946.000000000002</v>
      </c>
      <c r="I21" s="56">
        <v>7973.0000000000009</v>
      </c>
      <c r="J21" s="66">
        <v>24522</v>
      </c>
      <c r="K21" s="67">
        <v>12261</v>
      </c>
    </row>
    <row r="22" spans="1:11" s="77" customFormat="1" ht="10.5" customHeight="1" x14ac:dyDescent="0.15">
      <c r="A22" s="43" t="s">
        <v>62</v>
      </c>
      <c r="B22" s="57">
        <v>142000</v>
      </c>
      <c r="C22" s="58">
        <v>138000</v>
      </c>
      <c r="D22" s="46" t="s">
        <v>54</v>
      </c>
      <c r="E22" s="59">
        <v>146000</v>
      </c>
      <c r="F22" s="60">
        <v>14640.2</v>
      </c>
      <c r="G22" s="60">
        <v>7320.1</v>
      </c>
      <c r="H22" s="60">
        <v>16898</v>
      </c>
      <c r="I22" s="60">
        <v>8449</v>
      </c>
      <c r="J22" s="68">
        <v>25986</v>
      </c>
      <c r="K22" s="69">
        <v>12993</v>
      </c>
    </row>
    <row r="23" spans="1:11" s="77" customFormat="1" ht="10.5" customHeight="1" x14ac:dyDescent="0.15">
      <c r="A23" s="51" t="s">
        <v>63</v>
      </c>
      <c r="B23" s="52">
        <v>150000</v>
      </c>
      <c r="C23" s="61">
        <v>146000</v>
      </c>
      <c r="D23" s="54" t="s">
        <v>54</v>
      </c>
      <c r="E23" s="55">
        <v>155000</v>
      </c>
      <c r="F23" s="56">
        <v>15465.000000000002</v>
      </c>
      <c r="G23" s="56">
        <v>7732.5000000000009</v>
      </c>
      <c r="H23" s="56">
        <v>17850</v>
      </c>
      <c r="I23" s="56">
        <v>8925</v>
      </c>
      <c r="J23" s="66">
        <v>27450</v>
      </c>
      <c r="K23" s="67">
        <v>13725</v>
      </c>
    </row>
    <row r="24" spans="1:11" s="77" customFormat="1" ht="10.5" customHeight="1" x14ac:dyDescent="0.15">
      <c r="A24" s="43" t="s">
        <v>64</v>
      </c>
      <c r="B24" s="57">
        <v>160000</v>
      </c>
      <c r="C24" s="58">
        <v>155000</v>
      </c>
      <c r="D24" s="46" t="s">
        <v>54</v>
      </c>
      <c r="E24" s="59">
        <v>165000</v>
      </c>
      <c r="F24" s="60">
        <v>16496</v>
      </c>
      <c r="G24" s="60">
        <v>8248</v>
      </c>
      <c r="H24" s="60">
        <v>19040</v>
      </c>
      <c r="I24" s="60">
        <v>9520</v>
      </c>
      <c r="J24" s="68">
        <v>29280</v>
      </c>
      <c r="K24" s="69">
        <v>14640</v>
      </c>
    </row>
    <row r="25" spans="1:11" s="77" customFormat="1" ht="10.5" customHeight="1" x14ac:dyDescent="0.15">
      <c r="A25" s="51" t="s">
        <v>65</v>
      </c>
      <c r="B25" s="52">
        <v>170000</v>
      </c>
      <c r="C25" s="61">
        <v>165000</v>
      </c>
      <c r="D25" s="54" t="s">
        <v>54</v>
      </c>
      <c r="E25" s="55">
        <v>175000</v>
      </c>
      <c r="F25" s="56">
        <v>17527.000000000004</v>
      </c>
      <c r="G25" s="56">
        <v>8763.5000000000018</v>
      </c>
      <c r="H25" s="56">
        <v>20230</v>
      </c>
      <c r="I25" s="56">
        <v>10115</v>
      </c>
      <c r="J25" s="66">
        <v>31110</v>
      </c>
      <c r="K25" s="67">
        <v>15555</v>
      </c>
    </row>
    <row r="26" spans="1:11" s="77" customFormat="1" ht="10.5" customHeight="1" x14ac:dyDescent="0.15">
      <c r="A26" s="43" t="s">
        <v>66</v>
      </c>
      <c r="B26" s="57">
        <v>180000</v>
      </c>
      <c r="C26" s="58">
        <v>175000</v>
      </c>
      <c r="D26" s="46" t="s">
        <v>54</v>
      </c>
      <c r="E26" s="59">
        <v>185000</v>
      </c>
      <c r="F26" s="60">
        <v>18558.000000000004</v>
      </c>
      <c r="G26" s="60">
        <v>9279.0000000000018</v>
      </c>
      <c r="H26" s="60">
        <v>21420</v>
      </c>
      <c r="I26" s="60">
        <v>10710</v>
      </c>
      <c r="J26" s="68">
        <v>32940</v>
      </c>
      <c r="K26" s="69">
        <v>16470</v>
      </c>
    </row>
    <row r="27" spans="1:11" s="77" customFormat="1" ht="10.5" customHeight="1" x14ac:dyDescent="0.15">
      <c r="A27" s="51" t="s">
        <v>67</v>
      </c>
      <c r="B27" s="52">
        <v>190000</v>
      </c>
      <c r="C27" s="61">
        <v>185000</v>
      </c>
      <c r="D27" s="54" t="s">
        <v>54</v>
      </c>
      <c r="E27" s="55">
        <v>195000</v>
      </c>
      <c r="F27" s="56">
        <v>19589.000000000004</v>
      </c>
      <c r="G27" s="56">
        <v>9794.5000000000018</v>
      </c>
      <c r="H27" s="56">
        <v>22610</v>
      </c>
      <c r="I27" s="56">
        <v>11305</v>
      </c>
      <c r="J27" s="66">
        <v>34770</v>
      </c>
      <c r="K27" s="67">
        <v>17385</v>
      </c>
    </row>
    <row r="28" spans="1:11" s="77" customFormat="1" ht="10.5" customHeight="1" x14ac:dyDescent="0.15">
      <c r="A28" s="43" t="s">
        <v>68</v>
      </c>
      <c r="B28" s="57">
        <v>200000</v>
      </c>
      <c r="C28" s="58">
        <v>195000</v>
      </c>
      <c r="D28" s="46" t="s">
        <v>54</v>
      </c>
      <c r="E28" s="59">
        <v>210000</v>
      </c>
      <c r="F28" s="60">
        <v>20620.000000000004</v>
      </c>
      <c r="G28" s="60">
        <v>10310.000000000002</v>
      </c>
      <c r="H28" s="60">
        <v>23800</v>
      </c>
      <c r="I28" s="60">
        <v>11900</v>
      </c>
      <c r="J28" s="68">
        <v>36600</v>
      </c>
      <c r="K28" s="69">
        <v>18300</v>
      </c>
    </row>
    <row r="29" spans="1:11" s="77" customFormat="1" ht="10.5" customHeight="1" x14ac:dyDescent="0.15">
      <c r="A29" s="51" t="s">
        <v>69</v>
      </c>
      <c r="B29" s="52">
        <v>220000</v>
      </c>
      <c r="C29" s="61">
        <v>210000</v>
      </c>
      <c r="D29" s="54" t="s">
        <v>54</v>
      </c>
      <c r="E29" s="55">
        <v>230000</v>
      </c>
      <c r="F29" s="56">
        <v>22682.000000000004</v>
      </c>
      <c r="G29" s="56">
        <v>11341.000000000002</v>
      </c>
      <c r="H29" s="56">
        <v>26180.000000000004</v>
      </c>
      <c r="I29" s="56">
        <v>13090.000000000002</v>
      </c>
      <c r="J29" s="66">
        <v>40260</v>
      </c>
      <c r="K29" s="67">
        <v>20130</v>
      </c>
    </row>
    <row r="30" spans="1:11" s="77" customFormat="1" ht="10.5" customHeight="1" x14ac:dyDescent="0.15">
      <c r="A30" s="43" t="s">
        <v>70</v>
      </c>
      <c r="B30" s="57">
        <v>240000</v>
      </c>
      <c r="C30" s="58">
        <v>230000</v>
      </c>
      <c r="D30" s="46" t="s">
        <v>54</v>
      </c>
      <c r="E30" s="59">
        <v>250000</v>
      </c>
      <c r="F30" s="60">
        <v>24744.000000000004</v>
      </c>
      <c r="G30" s="60">
        <v>12372.000000000002</v>
      </c>
      <c r="H30" s="60">
        <v>28560.000000000004</v>
      </c>
      <c r="I30" s="60">
        <v>14280.000000000002</v>
      </c>
      <c r="J30" s="68">
        <v>43920</v>
      </c>
      <c r="K30" s="69">
        <v>21960</v>
      </c>
    </row>
    <row r="31" spans="1:11" s="77" customFormat="1" ht="10.5" customHeight="1" x14ac:dyDescent="0.15">
      <c r="A31" s="51" t="s">
        <v>71</v>
      </c>
      <c r="B31" s="52">
        <v>260000</v>
      </c>
      <c r="C31" s="61">
        <v>250000</v>
      </c>
      <c r="D31" s="54" t="s">
        <v>54</v>
      </c>
      <c r="E31" s="55">
        <v>270000</v>
      </c>
      <c r="F31" s="56">
        <v>26806.000000000004</v>
      </c>
      <c r="G31" s="56">
        <v>13403.000000000002</v>
      </c>
      <c r="H31" s="56">
        <v>30940.000000000004</v>
      </c>
      <c r="I31" s="56">
        <v>15470.000000000002</v>
      </c>
      <c r="J31" s="66">
        <v>47580</v>
      </c>
      <c r="K31" s="67">
        <v>23790</v>
      </c>
    </row>
    <row r="32" spans="1:11" s="77" customFormat="1" ht="10.5" customHeight="1" x14ac:dyDescent="0.15">
      <c r="A32" s="43" t="s">
        <v>72</v>
      </c>
      <c r="B32" s="57">
        <v>280000</v>
      </c>
      <c r="C32" s="58">
        <v>270000</v>
      </c>
      <c r="D32" s="46" t="s">
        <v>54</v>
      </c>
      <c r="E32" s="59">
        <v>290000</v>
      </c>
      <c r="F32" s="60">
        <v>28868.000000000004</v>
      </c>
      <c r="G32" s="60">
        <v>14434.000000000002</v>
      </c>
      <c r="H32" s="60">
        <v>33320</v>
      </c>
      <c r="I32" s="60">
        <v>16660</v>
      </c>
      <c r="J32" s="68">
        <v>51240</v>
      </c>
      <c r="K32" s="69">
        <v>25620</v>
      </c>
    </row>
    <row r="33" spans="1:11" s="77" customFormat="1" ht="10.5" customHeight="1" x14ac:dyDescent="0.15">
      <c r="A33" s="51" t="s">
        <v>73</v>
      </c>
      <c r="B33" s="52">
        <v>300000</v>
      </c>
      <c r="C33" s="61">
        <v>290000</v>
      </c>
      <c r="D33" s="54" t="s">
        <v>54</v>
      </c>
      <c r="E33" s="55">
        <v>310000</v>
      </c>
      <c r="F33" s="56">
        <v>30930.000000000004</v>
      </c>
      <c r="G33" s="56">
        <v>15465.000000000002</v>
      </c>
      <c r="H33" s="56">
        <v>35700</v>
      </c>
      <c r="I33" s="56">
        <v>17850</v>
      </c>
      <c r="J33" s="66">
        <v>54900</v>
      </c>
      <c r="K33" s="67">
        <v>27450</v>
      </c>
    </row>
    <row r="34" spans="1:11" s="77" customFormat="1" ht="10.5" customHeight="1" x14ac:dyDescent="0.15">
      <c r="A34" s="43" t="s">
        <v>74</v>
      </c>
      <c r="B34" s="57">
        <v>320000</v>
      </c>
      <c r="C34" s="58">
        <v>310000</v>
      </c>
      <c r="D34" s="46" t="s">
        <v>54</v>
      </c>
      <c r="E34" s="59">
        <v>330000</v>
      </c>
      <c r="F34" s="60">
        <v>32992</v>
      </c>
      <c r="G34" s="60">
        <v>16496</v>
      </c>
      <c r="H34" s="60">
        <v>38080</v>
      </c>
      <c r="I34" s="60">
        <v>19040</v>
      </c>
      <c r="J34" s="68">
        <v>58560</v>
      </c>
      <c r="K34" s="69">
        <v>29280</v>
      </c>
    </row>
    <row r="35" spans="1:11" s="77" customFormat="1" ht="10.5" customHeight="1" x14ac:dyDescent="0.15">
      <c r="A35" s="51" t="s">
        <v>75</v>
      </c>
      <c r="B35" s="52">
        <v>340000</v>
      </c>
      <c r="C35" s="61">
        <v>330000</v>
      </c>
      <c r="D35" s="54" t="s">
        <v>54</v>
      </c>
      <c r="E35" s="55">
        <v>350000</v>
      </c>
      <c r="F35" s="56">
        <v>35054.000000000007</v>
      </c>
      <c r="G35" s="56">
        <v>17527.000000000004</v>
      </c>
      <c r="H35" s="56">
        <v>40460</v>
      </c>
      <c r="I35" s="56">
        <v>20230</v>
      </c>
      <c r="J35" s="66">
        <v>62220</v>
      </c>
      <c r="K35" s="67">
        <v>31110</v>
      </c>
    </row>
    <row r="36" spans="1:11" s="77" customFormat="1" ht="10.5" customHeight="1" x14ac:dyDescent="0.15">
      <c r="A36" s="43" t="s">
        <v>76</v>
      </c>
      <c r="B36" s="57">
        <v>360000</v>
      </c>
      <c r="C36" s="58">
        <v>350000</v>
      </c>
      <c r="D36" s="46" t="s">
        <v>54</v>
      </c>
      <c r="E36" s="59">
        <v>370000</v>
      </c>
      <c r="F36" s="60">
        <v>37116.000000000007</v>
      </c>
      <c r="G36" s="60">
        <v>18558.000000000004</v>
      </c>
      <c r="H36" s="60">
        <v>42840</v>
      </c>
      <c r="I36" s="60">
        <v>21420</v>
      </c>
      <c r="J36" s="68">
        <v>65880</v>
      </c>
      <c r="K36" s="69">
        <v>32940</v>
      </c>
    </row>
    <row r="37" spans="1:11" s="77" customFormat="1" ht="10.5" customHeight="1" x14ac:dyDescent="0.15">
      <c r="A37" s="51" t="s">
        <v>77</v>
      </c>
      <c r="B37" s="52">
        <v>380000</v>
      </c>
      <c r="C37" s="61">
        <v>370000</v>
      </c>
      <c r="D37" s="54" t="s">
        <v>54</v>
      </c>
      <c r="E37" s="55">
        <v>395000</v>
      </c>
      <c r="F37" s="56">
        <v>39178.000000000007</v>
      </c>
      <c r="G37" s="56">
        <v>19589.000000000004</v>
      </c>
      <c r="H37" s="56">
        <v>45220</v>
      </c>
      <c r="I37" s="56">
        <v>22610</v>
      </c>
      <c r="J37" s="66">
        <v>69540</v>
      </c>
      <c r="K37" s="67">
        <v>34770</v>
      </c>
    </row>
    <row r="38" spans="1:11" s="77" customFormat="1" ht="10.5" customHeight="1" x14ac:dyDescent="0.15">
      <c r="A38" s="43" t="s">
        <v>78</v>
      </c>
      <c r="B38" s="57">
        <v>410000</v>
      </c>
      <c r="C38" s="58">
        <v>395000</v>
      </c>
      <c r="D38" s="46" t="s">
        <v>54</v>
      </c>
      <c r="E38" s="59">
        <v>425000</v>
      </c>
      <c r="F38" s="60">
        <v>42271.000000000007</v>
      </c>
      <c r="G38" s="60">
        <v>21135.500000000004</v>
      </c>
      <c r="H38" s="60">
        <v>48790</v>
      </c>
      <c r="I38" s="60">
        <v>24395</v>
      </c>
      <c r="J38" s="68">
        <v>75030</v>
      </c>
      <c r="K38" s="69">
        <v>37515</v>
      </c>
    </row>
    <row r="39" spans="1:11" s="77" customFormat="1" ht="10.5" customHeight="1" x14ac:dyDescent="0.15">
      <c r="A39" s="51" t="s">
        <v>79</v>
      </c>
      <c r="B39" s="52">
        <v>440000</v>
      </c>
      <c r="C39" s="61">
        <v>425000</v>
      </c>
      <c r="D39" s="54" t="s">
        <v>54</v>
      </c>
      <c r="E39" s="55">
        <v>455000</v>
      </c>
      <c r="F39" s="56">
        <v>45364.000000000007</v>
      </c>
      <c r="G39" s="56">
        <v>22682.000000000004</v>
      </c>
      <c r="H39" s="56">
        <v>52360.000000000007</v>
      </c>
      <c r="I39" s="56">
        <v>26180.000000000004</v>
      </c>
      <c r="J39" s="66">
        <v>80520</v>
      </c>
      <c r="K39" s="67">
        <v>40260</v>
      </c>
    </row>
    <row r="40" spans="1:11" s="77" customFormat="1" ht="10.5" customHeight="1" x14ac:dyDescent="0.15">
      <c r="A40" s="43" t="s">
        <v>80</v>
      </c>
      <c r="B40" s="57">
        <v>470000</v>
      </c>
      <c r="C40" s="58">
        <v>455000</v>
      </c>
      <c r="D40" s="46" t="s">
        <v>54</v>
      </c>
      <c r="E40" s="59">
        <v>485000</v>
      </c>
      <c r="F40" s="60">
        <v>48457.000000000007</v>
      </c>
      <c r="G40" s="60">
        <v>24228.500000000004</v>
      </c>
      <c r="H40" s="60">
        <v>55930.000000000007</v>
      </c>
      <c r="I40" s="60">
        <v>27965.000000000004</v>
      </c>
      <c r="J40" s="68">
        <v>86010</v>
      </c>
      <c r="K40" s="69">
        <v>43005</v>
      </c>
    </row>
    <row r="41" spans="1:11" s="77" customFormat="1" ht="10.5" customHeight="1" x14ac:dyDescent="0.15">
      <c r="A41" s="51" t="s">
        <v>81</v>
      </c>
      <c r="B41" s="52">
        <v>500000</v>
      </c>
      <c r="C41" s="61">
        <v>485000</v>
      </c>
      <c r="D41" s="54" t="s">
        <v>54</v>
      </c>
      <c r="E41" s="55">
        <v>515000</v>
      </c>
      <c r="F41" s="56">
        <v>51550.000000000007</v>
      </c>
      <c r="G41" s="56">
        <v>25775.000000000004</v>
      </c>
      <c r="H41" s="56">
        <v>59500.000000000007</v>
      </c>
      <c r="I41" s="56">
        <v>29750.000000000004</v>
      </c>
      <c r="J41" s="66">
        <v>91500</v>
      </c>
      <c r="K41" s="67">
        <v>45750</v>
      </c>
    </row>
    <row r="42" spans="1:11" s="77" customFormat="1" ht="10.5" customHeight="1" x14ac:dyDescent="0.15">
      <c r="A42" s="43" t="s">
        <v>82</v>
      </c>
      <c r="B42" s="57">
        <v>530000</v>
      </c>
      <c r="C42" s="58">
        <v>515000</v>
      </c>
      <c r="D42" s="46" t="s">
        <v>54</v>
      </c>
      <c r="E42" s="59">
        <v>545000</v>
      </c>
      <c r="F42" s="60">
        <v>54643.000000000007</v>
      </c>
      <c r="G42" s="60">
        <v>27321.500000000004</v>
      </c>
      <c r="H42" s="60">
        <v>63070.000000000007</v>
      </c>
      <c r="I42" s="60">
        <v>31535.000000000004</v>
      </c>
      <c r="J42" s="68">
        <v>96990</v>
      </c>
      <c r="K42" s="69">
        <v>48495</v>
      </c>
    </row>
    <row r="43" spans="1:11" s="77" customFormat="1" ht="10.5" customHeight="1" x14ac:dyDescent="0.15">
      <c r="A43" s="51" t="s">
        <v>83</v>
      </c>
      <c r="B43" s="52">
        <v>560000</v>
      </c>
      <c r="C43" s="61">
        <v>545000</v>
      </c>
      <c r="D43" s="54" t="s">
        <v>54</v>
      </c>
      <c r="E43" s="55">
        <v>575000</v>
      </c>
      <c r="F43" s="56">
        <v>57736.000000000007</v>
      </c>
      <c r="G43" s="56">
        <v>28868.000000000004</v>
      </c>
      <c r="H43" s="56">
        <v>66640</v>
      </c>
      <c r="I43" s="56">
        <v>33320</v>
      </c>
      <c r="J43" s="66">
        <v>102480</v>
      </c>
      <c r="K43" s="67">
        <v>51240</v>
      </c>
    </row>
    <row r="44" spans="1:11" s="77" customFormat="1" ht="10.5" customHeight="1" x14ac:dyDescent="0.15">
      <c r="A44" s="43" t="s">
        <v>84</v>
      </c>
      <c r="B44" s="57">
        <v>590000</v>
      </c>
      <c r="C44" s="58">
        <v>575000</v>
      </c>
      <c r="D44" s="46" t="s">
        <v>54</v>
      </c>
      <c r="E44" s="59">
        <v>605000</v>
      </c>
      <c r="F44" s="60">
        <v>60829.000000000007</v>
      </c>
      <c r="G44" s="60">
        <v>30414.500000000004</v>
      </c>
      <c r="H44" s="60">
        <v>70210</v>
      </c>
      <c r="I44" s="60">
        <v>35105</v>
      </c>
      <c r="J44" s="68">
        <v>107970</v>
      </c>
      <c r="K44" s="69">
        <v>53985</v>
      </c>
    </row>
    <row r="45" spans="1:11" s="77" customFormat="1" ht="10.5" customHeight="1" x14ac:dyDescent="0.15">
      <c r="A45" s="51" t="s">
        <v>85</v>
      </c>
      <c r="B45" s="52">
        <v>620000</v>
      </c>
      <c r="C45" s="61">
        <v>605000</v>
      </c>
      <c r="D45" s="54" t="s">
        <v>54</v>
      </c>
      <c r="E45" s="55">
        <v>635000</v>
      </c>
      <c r="F45" s="56">
        <v>63922.000000000007</v>
      </c>
      <c r="G45" s="56">
        <v>31961.000000000004</v>
      </c>
      <c r="H45" s="56">
        <v>73780</v>
      </c>
      <c r="I45" s="56">
        <v>36890</v>
      </c>
      <c r="J45" s="70">
        <v>113460</v>
      </c>
      <c r="K45" s="71">
        <v>56730</v>
      </c>
    </row>
    <row r="46" spans="1:11" s="77" customFormat="1" ht="10.5" customHeight="1" thickBot="1" x14ac:dyDescent="0.2">
      <c r="A46" s="43" t="s">
        <v>86</v>
      </c>
      <c r="B46" s="57">
        <v>650000</v>
      </c>
      <c r="C46" s="58">
        <v>635000</v>
      </c>
      <c r="D46" s="46" t="s">
        <v>54</v>
      </c>
      <c r="E46" s="59">
        <v>665000</v>
      </c>
      <c r="F46" s="60">
        <v>67015</v>
      </c>
      <c r="G46" s="60">
        <v>33507.5</v>
      </c>
      <c r="H46" s="60">
        <v>77350</v>
      </c>
      <c r="I46" s="72">
        <v>38675</v>
      </c>
      <c r="J46" s="68">
        <v>118950</v>
      </c>
      <c r="K46" s="69">
        <v>59475</v>
      </c>
    </row>
    <row r="47" spans="1:11" s="77" customFormat="1" ht="10.5" customHeight="1" thickTop="1" x14ac:dyDescent="0.15">
      <c r="A47" s="51">
        <v>36</v>
      </c>
      <c r="B47" s="52">
        <v>680000</v>
      </c>
      <c r="C47" s="61">
        <v>665000</v>
      </c>
      <c r="D47" s="54" t="s">
        <v>54</v>
      </c>
      <c r="E47" s="55">
        <v>695000</v>
      </c>
      <c r="F47" s="56">
        <v>70108.000000000015</v>
      </c>
      <c r="G47" s="56">
        <v>35054.000000000007</v>
      </c>
      <c r="H47" s="56">
        <v>80920</v>
      </c>
      <c r="I47" s="73">
        <v>40460</v>
      </c>
      <c r="J47" s="74"/>
      <c r="K47" s="75"/>
    </row>
    <row r="48" spans="1:11" s="77" customFormat="1" ht="10.5" customHeight="1" x14ac:dyDescent="0.15">
      <c r="A48" s="43">
        <v>37</v>
      </c>
      <c r="B48" s="57">
        <v>710000</v>
      </c>
      <c r="C48" s="58">
        <v>695000</v>
      </c>
      <c r="D48" s="46" t="s">
        <v>54</v>
      </c>
      <c r="E48" s="59">
        <v>730000</v>
      </c>
      <c r="F48" s="60">
        <v>73201.000000000015</v>
      </c>
      <c r="G48" s="60">
        <v>36600.500000000007</v>
      </c>
      <c r="H48" s="60">
        <v>84490</v>
      </c>
      <c r="I48" s="72">
        <v>42245</v>
      </c>
      <c r="J48" s="76" t="s">
        <v>87</v>
      </c>
    </row>
    <row r="49" spans="1:11" s="77" customFormat="1" ht="10.5" customHeight="1" x14ac:dyDescent="0.15">
      <c r="A49" s="51">
        <v>38</v>
      </c>
      <c r="B49" s="52">
        <v>750000</v>
      </c>
      <c r="C49" s="61">
        <v>730000</v>
      </c>
      <c r="D49" s="54" t="s">
        <v>54</v>
      </c>
      <c r="E49" s="55">
        <v>770000</v>
      </c>
      <c r="F49" s="56">
        <v>77325.000000000015</v>
      </c>
      <c r="G49" s="56">
        <v>38662.500000000007</v>
      </c>
      <c r="H49" s="56">
        <v>89250</v>
      </c>
      <c r="I49" s="73">
        <v>44625</v>
      </c>
      <c r="J49" s="213" t="s">
        <v>88</v>
      </c>
      <c r="K49" s="214"/>
    </row>
    <row r="50" spans="1:11" s="77" customFormat="1" ht="10.5" customHeight="1" x14ac:dyDescent="0.15">
      <c r="A50" s="43">
        <v>39</v>
      </c>
      <c r="B50" s="57">
        <v>790000</v>
      </c>
      <c r="C50" s="58">
        <v>770000</v>
      </c>
      <c r="D50" s="46" t="s">
        <v>54</v>
      </c>
      <c r="E50" s="59">
        <v>810000</v>
      </c>
      <c r="F50" s="60">
        <v>81449.000000000015</v>
      </c>
      <c r="G50" s="60">
        <v>40724.500000000007</v>
      </c>
      <c r="H50" s="60">
        <v>94010</v>
      </c>
      <c r="I50" s="72">
        <v>47005</v>
      </c>
      <c r="J50" s="76" t="s">
        <v>89</v>
      </c>
      <c r="K50" s="78"/>
    </row>
    <row r="51" spans="1:11" s="77" customFormat="1" ht="10.5" customHeight="1" x14ac:dyDescent="0.15">
      <c r="A51" s="51">
        <v>40</v>
      </c>
      <c r="B51" s="52">
        <v>830000</v>
      </c>
      <c r="C51" s="61">
        <v>810000</v>
      </c>
      <c r="D51" s="54" t="s">
        <v>54</v>
      </c>
      <c r="E51" s="55">
        <v>855000</v>
      </c>
      <c r="F51" s="56">
        <v>85573.000000000015</v>
      </c>
      <c r="G51" s="56">
        <v>42786.500000000007</v>
      </c>
      <c r="H51" s="56">
        <v>98770</v>
      </c>
      <c r="I51" s="73">
        <v>49385</v>
      </c>
      <c r="J51" s="76" t="s">
        <v>90</v>
      </c>
      <c r="K51" s="78"/>
    </row>
    <row r="52" spans="1:11" s="77" customFormat="1" ht="10.5" customHeight="1" x14ac:dyDescent="0.15">
      <c r="A52" s="43">
        <v>41</v>
      </c>
      <c r="B52" s="57">
        <v>880000</v>
      </c>
      <c r="C52" s="58">
        <v>855000</v>
      </c>
      <c r="D52" s="46" t="s">
        <v>54</v>
      </c>
      <c r="E52" s="59">
        <v>905000</v>
      </c>
      <c r="F52" s="60">
        <v>90728.000000000015</v>
      </c>
      <c r="G52" s="60">
        <v>45364.000000000007</v>
      </c>
      <c r="H52" s="60">
        <v>104720.00000000001</v>
      </c>
      <c r="I52" s="72">
        <v>52360.000000000007</v>
      </c>
      <c r="J52" s="76" t="s">
        <v>91</v>
      </c>
      <c r="K52" s="78"/>
    </row>
    <row r="53" spans="1:11" s="77" customFormat="1" ht="10.5" customHeight="1" x14ac:dyDescent="0.15">
      <c r="A53" s="51">
        <v>42</v>
      </c>
      <c r="B53" s="52">
        <v>930000</v>
      </c>
      <c r="C53" s="61">
        <v>905000</v>
      </c>
      <c r="D53" s="54" t="s">
        <v>54</v>
      </c>
      <c r="E53" s="55">
        <v>955000</v>
      </c>
      <c r="F53" s="56">
        <v>95883.000000000015</v>
      </c>
      <c r="G53" s="56">
        <v>47941.500000000007</v>
      </c>
      <c r="H53" s="56">
        <v>110670.00000000001</v>
      </c>
      <c r="I53" s="73">
        <v>55335.000000000007</v>
      </c>
      <c r="J53" s="76"/>
      <c r="K53" s="78"/>
    </row>
    <row r="54" spans="1:11" s="77" customFormat="1" ht="10.5" customHeight="1" x14ac:dyDescent="0.15">
      <c r="A54" s="43">
        <v>43</v>
      </c>
      <c r="B54" s="57">
        <v>980000</v>
      </c>
      <c r="C54" s="58">
        <v>955000</v>
      </c>
      <c r="D54" s="46" t="s">
        <v>54</v>
      </c>
      <c r="E54" s="59">
        <v>1005000</v>
      </c>
      <c r="F54" s="60">
        <v>101038.00000000001</v>
      </c>
      <c r="G54" s="60">
        <v>50519.000000000007</v>
      </c>
      <c r="H54" s="60">
        <v>116620.00000000001</v>
      </c>
      <c r="I54" s="72">
        <v>58310.000000000007</v>
      </c>
      <c r="J54" s="76" t="s">
        <v>92</v>
      </c>
      <c r="K54" s="78"/>
    </row>
    <row r="55" spans="1:11" s="77" customFormat="1" ht="10.5" customHeight="1" x14ac:dyDescent="0.15">
      <c r="A55" s="51">
        <v>44</v>
      </c>
      <c r="B55" s="52">
        <v>1030000</v>
      </c>
      <c r="C55" s="61">
        <v>1005000</v>
      </c>
      <c r="D55" s="54" t="s">
        <v>54</v>
      </c>
      <c r="E55" s="55">
        <v>1055000</v>
      </c>
      <c r="F55" s="56">
        <v>106193.00000000001</v>
      </c>
      <c r="G55" s="56">
        <v>53096.500000000007</v>
      </c>
      <c r="H55" s="56">
        <v>122570.00000000001</v>
      </c>
      <c r="I55" s="73">
        <v>61285.000000000007</v>
      </c>
      <c r="J55" s="76" t="s">
        <v>93</v>
      </c>
      <c r="K55" s="78"/>
    </row>
    <row r="56" spans="1:11" s="77" customFormat="1" ht="10.5" customHeight="1" x14ac:dyDescent="0.15">
      <c r="A56" s="43">
        <v>45</v>
      </c>
      <c r="B56" s="57">
        <v>1090000</v>
      </c>
      <c r="C56" s="58">
        <v>1055000</v>
      </c>
      <c r="D56" s="46" t="s">
        <v>54</v>
      </c>
      <c r="E56" s="59">
        <v>1115000</v>
      </c>
      <c r="F56" s="60">
        <v>112379.00000000001</v>
      </c>
      <c r="G56" s="60">
        <v>56189.500000000007</v>
      </c>
      <c r="H56" s="60">
        <v>129710.00000000001</v>
      </c>
      <c r="I56" s="72">
        <v>64855.000000000007</v>
      </c>
      <c r="J56" s="76" t="s">
        <v>94</v>
      </c>
      <c r="K56" s="78"/>
    </row>
    <row r="57" spans="1:11" s="77" customFormat="1" ht="10.5" customHeight="1" x14ac:dyDescent="0.15">
      <c r="A57" s="51">
        <v>46</v>
      </c>
      <c r="B57" s="52">
        <v>1150000</v>
      </c>
      <c r="C57" s="61">
        <v>1115000</v>
      </c>
      <c r="D57" s="54" t="s">
        <v>54</v>
      </c>
      <c r="E57" s="55">
        <v>1175000</v>
      </c>
      <c r="F57" s="56">
        <v>118565.00000000001</v>
      </c>
      <c r="G57" s="56">
        <v>59282.500000000007</v>
      </c>
      <c r="H57" s="56">
        <v>136850</v>
      </c>
      <c r="I57" s="73">
        <v>68425</v>
      </c>
      <c r="J57" s="76" t="s">
        <v>95</v>
      </c>
      <c r="K57" s="79"/>
    </row>
    <row r="58" spans="1:11" s="77" customFormat="1" ht="10.5" customHeight="1" x14ac:dyDescent="0.15">
      <c r="A58" s="80">
        <v>47</v>
      </c>
      <c r="B58" s="81">
        <v>1210000</v>
      </c>
      <c r="C58" s="82">
        <v>1175000</v>
      </c>
      <c r="D58" s="78" t="s">
        <v>54</v>
      </c>
      <c r="E58" s="83">
        <v>1235000</v>
      </c>
      <c r="F58" s="84">
        <v>124751.00000000001</v>
      </c>
      <c r="G58" s="84">
        <v>62375.500000000007</v>
      </c>
      <c r="H58" s="84">
        <v>143990</v>
      </c>
      <c r="I58" s="85">
        <v>71995</v>
      </c>
      <c r="J58" s="76" t="s">
        <v>96</v>
      </c>
      <c r="K58" s="79"/>
    </row>
    <row r="59" spans="1:11" s="77" customFormat="1" ht="10.5" customHeight="1" x14ac:dyDescent="0.15">
      <c r="A59" s="86">
        <v>48</v>
      </c>
      <c r="B59" s="52">
        <v>1270000</v>
      </c>
      <c r="C59" s="61">
        <v>1235000</v>
      </c>
      <c r="D59" s="87" t="s">
        <v>54</v>
      </c>
      <c r="E59" s="55">
        <v>1295000</v>
      </c>
      <c r="F59" s="56">
        <v>130937.00000000001</v>
      </c>
      <c r="G59" s="56">
        <v>65468.500000000007</v>
      </c>
      <c r="H59" s="56">
        <v>151130</v>
      </c>
      <c r="I59" s="88">
        <v>75565</v>
      </c>
      <c r="J59" s="78"/>
      <c r="K59" s="78"/>
    </row>
    <row r="60" spans="1:11" s="77" customFormat="1" ht="10.5" customHeight="1" x14ac:dyDescent="0.15">
      <c r="A60" s="43">
        <v>49</v>
      </c>
      <c r="B60" s="57">
        <v>1330000</v>
      </c>
      <c r="C60" s="58">
        <v>1295000</v>
      </c>
      <c r="D60" s="46" t="s">
        <v>54</v>
      </c>
      <c r="E60" s="59">
        <v>1355000</v>
      </c>
      <c r="F60" s="60">
        <v>137123.00000000003</v>
      </c>
      <c r="G60" s="60">
        <v>68561.500000000015</v>
      </c>
      <c r="H60" s="60">
        <v>158270</v>
      </c>
      <c r="I60" s="85">
        <v>79135</v>
      </c>
      <c r="J60" s="78"/>
      <c r="K60" s="78"/>
    </row>
    <row r="61" spans="1:11" s="77" customFormat="1" ht="10.5" customHeight="1" thickBot="1" x14ac:dyDescent="0.2">
      <c r="A61" s="89">
        <v>50</v>
      </c>
      <c r="B61" s="90">
        <v>1390000</v>
      </c>
      <c r="C61" s="91">
        <v>1355000</v>
      </c>
      <c r="D61" s="92" t="s">
        <v>54</v>
      </c>
      <c r="E61" s="93"/>
      <c r="F61" s="94">
        <v>143309.00000000003</v>
      </c>
      <c r="G61" s="94">
        <v>71654.500000000015</v>
      </c>
      <c r="H61" s="94">
        <v>165410</v>
      </c>
      <c r="I61" s="95">
        <v>82705</v>
      </c>
      <c r="J61" s="78"/>
      <c r="K61" s="78"/>
    </row>
    <row r="62" spans="1:11" s="77" customFormat="1" ht="7.5" customHeight="1" thickTop="1" x14ac:dyDescent="0.15">
      <c r="A62" s="96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 s="118" customFormat="1" ht="12" customHeight="1" x14ac:dyDescent="0.15">
      <c r="A63" s="215" t="s">
        <v>36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</row>
    <row r="64" spans="1:11" s="77" customFormat="1" ht="12" customHeight="1" x14ac:dyDescent="0.15">
      <c r="A64" s="204" t="s">
        <v>97</v>
      </c>
      <c r="B64" s="204"/>
      <c r="C64" s="204"/>
      <c r="D64" s="204"/>
      <c r="E64" s="204"/>
      <c r="F64" s="204"/>
      <c r="G64" s="204"/>
      <c r="H64" s="204"/>
      <c r="I64" s="204"/>
      <c r="J64" s="204"/>
      <c r="K64" s="204"/>
    </row>
    <row r="65" spans="1:11" s="77" customFormat="1" ht="12" customHeight="1" x14ac:dyDescent="0.15">
      <c r="A65" s="204" t="s">
        <v>98</v>
      </c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 s="77" customFormat="1" ht="12" customHeight="1" x14ac:dyDescent="0.15">
      <c r="A66" s="204" t="s">
        <v>99</v>
      </c>
      <c r="B66" s="204"/>
      <c r="C66" s="204"/>
      <c r="D66" s="204"/>
      <c r="E66" s="204"/>
      <c r="F66" s="204"/>
      <c r="G66" s="204"/>
      <c r="H66" s="204"/>
      <c r="I66" s="204"/>
      <c r="J66" s="204"/>
      <c r="K66" s="204"/>
    </row>
    <row r="67" spans="1:11" s="77" customFormat="1" ht="12" customHeight="1" x14ac:dyDescent="0.15">
      <c r="A67" s="205" t="s">
        <v>100</v>
      </c>
      <c r="B67" s="205"/>
      <c r="C67" s="205"/>
      <c r="D67" s="205"/>
      <c r="E67" s="205"/>
      <c r="F67" s="205"/>
      <c r="G67" s="205"/>
      <c r="H67" s="205"/>
      <c r="I67" s="205"/>
      <c r="J67" s="205"/>
      <c r="K67" s="205"/>
    </row>
    <row r="68" spans="1:11" s="77" customFormat="1" ht="7.5" customHeight="1" x14ac:dyDescent="0.15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 s="77" customFormat="1" ht="3" customHeight="1" x14ac:dyDescent="0.15">
      <c r="A69" s="96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s="77" customFormat="1" ht="10.5" customHeight="1" x14ac:dyDescent="0.15">
      <c r="A70" s="206" t="s">
        <v>101</v>
      </c>
      <c r="B70" s="207"/>
      <c r="C70" s="207"/>
      <c r="D70" s="207"/>
      <c r="E70" s="207"/>
      <c r="F70" s="207"/>
      <c r="G70" s="207"/>
      <c r="H70" s="207"/>
      <c r="I70" s="207"/>
      <c r="J70" s="207"/>
      <c r="K70" s="208"/>
    </row>
    <row r="71" spans="1:11" s="77" customFormat="1" ht="10.5" customHeight="1" x14ac:dyDescent="0.15">
      <c r="A71" s="100" t="s">
        <v>102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2"/>
    </row>
    <row r="72" spans="1:11" s="77" customFormat="1" ht="10.5" customHeight="1" x14ac:dyDescent="0.15">
      <c r="A72" s="100" t="s">
        <v>103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2"/>
    </row>
    <row r="73" spans="1:11" s="77" customFormat="1" ht="10.5" customHeight="1" x14ac:dyDescent="0.15">
      <c r="A73" s="100" t="s">
        <v>104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2"/>
    </row>
    <row r="74" spans="1:11" s="77" customFormat="1" ht="3.75" customHeight="1" x14ac:dyDescent="0.15">
      <c r="A74" s="103"/>
      <c r="B74" s="101"/>
      <c r="C74" s="101"/>
      <c r="D74" s="101"/>
      <c r="E74" s="101"/>
      <c r="F74" s="101"/>
      <c r="G74" s="101"/>
      <c r="H74" s="101"/>
      <c r="I74" s="101"/>
      <c r="J74" s="101"/>
      <c r="K74" s="102"/>
    </row>
    <row r="75" spans="1:11" s="77" customFormat="1" ht="10.5" customHeight="1" x14ac:dyDescent="0.15">
      <c r="A75" s="104" t="s">
        <v>105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2"/>
    </row>
    <row r="76" spans="1:11" s="77" customFormat="1" ht="10.5" customHeight="1" x14ac:dyDescent="0.15">
      <c r="A76" s="100" t="s">
        <v>106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2"/>
    </row>
    <row r="77" spans="1:11" s="77" customFormat="1" ht="3.75" customHeight="1" x14ac:dyDescent="0.15">
      <c r="A77" s="104"/>
      <c r="B77" s="101"/>
      <c r="C77" s="101"/>
      <c r="D77" s="101"/>
      <c r="E77" s="101"/>
      <c r="F77" s="101"/>
      <c r="G77" s="101"/>
      <c r="H77" s="101"/>
      <c r="I77" s="101"/>
      <c r="J77" s="101"/>
      <c r="K77" s="102"/>
    </row>
    <row r="78" spans="1:11" s="77" customFormat="1" ht="10.5" customHeight="1" x14ac:dyDescent="0.15">
      <c r="A78" s="104" t="s">
        <v>107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</row>
    <row r="79" spans="1:11" s="77" customFormat="1" ht="10.5" customHeight="1" x14ac:dyDescent="0.15">
      <c r="A79" s="100" t="s">
        <v>108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2"/>
    </row>
    <row r="80" spans="1:11" s="77" customFormat="1" ht="10.5" customHeight="1" x14ac:dyDescent="0.15">
      <c r="A80" s="105" t="s">
        <v>109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2"/>
    </row>
    <row r="81" spans="1:11" s="77" customFormat="1" ht="10.5" customHeight="1" x14ac:dyDescent="0.15">
      <c r="A81" s="106" t="s">
        <v>37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8"/>
    </row>
    <row r="82" spans="1:11" s="77" customFormat="1" ht="3.75" customHeight="1" x14ac:dyDescent="0.15">
      <c r="A82" s="109"/>
      <c r="B82" s="107"/>
      <c r="C82" s="107"/>
      <c r="D82" s="107"/>
      <c r="E82" s="107"/>
      <c r="F82" s="107"/>
      <c r="G82" s="107"/>
      <c r="H82" s="107"/>
      <c r="I82" s="107"/>
      <c r="J82" s="107"/>
      <c r="K82" s="108"/>
    </row>
    <row r="83" spans="1:11" s="77" customFormat="1" ht="10.5" customHeight="1" x14ac:dyDescent="0.15">
      <c r="A83" s="110" t="s">
        <v>110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8"/>
    </row>
    <row r="84" spans="1:11" s="77" customFormat="1" ht="10.5" customHeight="1" x14ac:dyDescent="0.15">
      <c r="A84" s="109" t="s">
        <v>111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8"/>
    </row>
    <row r="85" spans="1:11" s="77" customFormat="1" ht="10.5" customHeight="1" x14ac:dyDescent="0.15">
      <c r="A85" s="106" t="s">
        <v>112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8"/>
    </row>
    <row r="86" spans="1:11" s="77" customFormat="1" ht="3.75" customHeight="1" x14ac:dyDescent="0.15">
      <c r="A86" s="111"/>
      <c r="B86" s="98"/>
      <c r="C86" s="98"/>
      <c r="D86" s="98"/>
      <c r="E86" s="98"/>
      <c r="F86" s="98"/>
      <c r="G86" s="98"/>
      <c r="H86" s="98"/>
      <c r="I86" s="98"/>
      <c r="J86" s="98"/>
      <c r="K86" s="112"/>
    </row>
  </sheetData>
  <sheetProtection password="8648" sheet="1" objects="1" scenarios="1"/>
  <mergeCells count="19">
    <mergeCell ref="A7:B8"/>
    <mergeCell ref="C7:E10"/>
    <mergeCell ref="F7:I7"/>
    <mergeCell ref="J7:K7"/>
    <mergeCell ref="F8:G8"/>
    <mergeCell ref="H8:I8"/>
    <mergeCell ref="J8:K8"/>
    <mergeCell ref="A9:A10"/>
    <mergeCell ref="B9:B10"/>
    <mergeCell ref="F9:G9"/>
    <mergeCell ref="A66:K66"/>
    <mergeCell ref="A67:K67"/>
    <mergeCell ref="A70:K70"/>
    <mergeCell ref="H9:I9"/>
    <mergeCell ref="J9:K9"/>
    <mergeCell ref="J49:K49"/>
    <mergeCell ref="A63:K63"/>
    <mergeCell ref="A64:K64"/>
    <mergeCell ref="A65:K65"/>
  </mergeCells>
  <phoneticPr fontId="14"/>
  <pageMargins left="0.7" right="0.7" top="0.75" bottom="0.75" header="0.3" footer="0.3"/>
  <pageSetup paperSize="9" scale="83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V62"/>
  <sheetViews>
    <sheetView topLeftCell="F1" zoomScale="145" zoomScaleNormal="145" zoomScaleSheetLayoutView="120" workbookViewId="0">
      <selection activeCell="T8" sqref="T8"/>
    </sheetView>
  </sheetViews>
  <sheetFormatPr defaultRowHeight="13.5" x14ac:dyDescent="0.15"/>
  <cols>
    <col min="1" max="1" width="7.5" style="116" customWidth="1"/>
    <col min="2" max="3" width="8.25" style="77" customWidth="1"/>
    <col min="4" max="4" width="2" style="77" customWidth="1"/>
    <col min="5" max="6" width="8.25" style="77" customWidth="1"/>
    <col min="7" max="10" width="11.375" style="77" customWidth="1"/>
    <col min="11" max="12" width="13.75" style="77" customWidth="1"/>
    <col min="13" max="18" width="5.625" customWidth="1"/>
    <col min="19" max="20" width="12.625" customWidth="1"/>
  </cols>
  <sheetData>
    <row r="1" spans="1:22" s="77" customFormat="1" ht="25.5" customHeight="1" x14ac:dyDescent="0.1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2" s="77" customFormat="1" ht="6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2" s="77" customFormat="1" ht="14.25" customHeight="1" x14ac:dyDescent="0.15">
      <c r="A3" s="23"/>
      <c r="B3" s="24" t="s">
        <v>34</v>
      </c>
      <c r="C3" s="25"/>
      <c r="D3" s="25"/>
      <c r="E3" s="25"/>
      <c r="F3" s="25"/>
      <c r="G3" s="25"/>
      <c r="H3" s="26"/>
      <c r="I3" s="26"/>
      <c r="J3" s="26"/>
      <c r="K3" s="26"/>
      <c r="L3" s="26"/>
    </row>
    <row r="4" spans="1:22" s="117" customFormat="1" ht="14.25" customHeight="1" x14ac:dyDescent="0.15">
      <c r="A4" s="27"/>
      <c r="B4" s="28" t="s">
        <v>39</v>
      </c>
      <c r="C4" s="29"/>
      <c r="D4" s="29"/>
      <c r="E4" s="29"/>
      <c r="F4" s="29"/>
      <c r="G4" s="29"/>
      <c r="H4" s="30"/>
      <c r="I4" s="30"/>
      <c r="J4" s="30"/>
      <c r="K4" s="30"/>
      <c r="L4" s="30"/>
    </row>
    <row r="5" spans="1:22" s="117" customFormat="1" ht="3.75" customHeight="1" thickBot="1" x14ac:dyDescent="0.2">
      <c r="A5" s="27"/>
      <c r="B5" s="29"/>
      <c r="C5" s="29"/>
      <c r="D5" s="29"/>
      <c r="E5" s="29"/>
      <c r="F5" s="29"/>
      <c r="G5" s="29"/>
      <c r="H5" s="30"/>
      <c r="I5" s="30"/>
      <c r="J5" s="30"/>
      <c r="K5" s="30"/>
      <c r="L5" s="30"/>
    </row>
    <row r="6" spans="1:22" s="77" customFormat="1" ht="16.5" customHeight="1" thickBot="1" x14ac:dyDescent="0.2">
      <c r="A6" s="31" t="s">
        <v>35</v>
      </c>
      <c r="B6" s="31"/>
      <c r="C6" s="31"/>
      <c r="D6" s="31"/>
      <c r="E6" s="31"/>
      <c r="F6" s="31"/>
      <c r="G6" s="31"/>
      <c r="H6" s="26"/>
      <c r="I6" s="26"/>
      <c r="J6" s="26"/>
      <c r="K6" s="26"/>
      <c r="L6" s="32" t="s">
        <v>40</v>
      </c>
      <c r="S6" s="120" t="s">
        <v>113</v>
      </c>
      <c r="T6" s="132" t="s">
        <v>114</v>
      </c>
      <c r="U6" s="17" t="s">
        <v>24</v>
      </c>
      <c r="V6" s="17" t="s">
        <v>23</v>
      </c>
    </row>
    <row r="7" spans="1:22" s="77" customFormat="1" ht="21" customHeight="1" thickTop="1" thickBot="1" x14ac:dyDescent="0.2">
      <c r="A7" s="216" t="s">
        <v>41</v>
      </c>
      <c r="B7" s="217"/>
      <c r="C7" s="220" t="s">
        <v>42</v>
      </c>
      <c r="D7" s="221"/>
      <c r="E7" s="217"/>
      <c r="F7" s="113"/>
      <c r="G7" s="227" t="s">
        <v>43</v>
      </c>
      <c r="H7" s="228"/>
      <c r="I7" s="228"/>
      <c r="J7" s="229"/>
      <c r="K7" s="227" t="s">
        <v>44</v>
      </c>
      <c r="L7" s="230"/>
      <c r="S7" s="129"/>
      <c r="T7" s="133"/>
      <c r="U7" s="18" t="s">
        <v>21</v>
      </c>
      <c r="V7" s="18" t="s">
        <v>21</v>
      </c>
    </row>
    <row r="8" spans="1:22" s="77" customFormat="1" ht="18" customHeight="1" x14ac:dyDescent="0.15">
      <c r="A8" s="218"/>
      <c r="B8" s="219"/>
      <c r="C8" s="222"/>
      <c r="D8" s="223"/>
      <c r="E8" s="224"/>
      <c r="F8" s="115"/>
      <c r="G8" s="231" t="s">
        <v>45</v>
      </c>
      <c r="H8" s="232"/>
      <c r="I8" s="231" t="s">
        <v>46</v>
      </c>
      <c r="J8" s="232"/>
      <c r="K8" s="233" t="s">
        <v>47</v>
      </c>
      <c r="L8" s="234"/>
      <c r="S8" s="130">
        <f>社会保険料計算表!E12</f>
        <v>0</v>
      </c>
      <c r="T8" s="134">
        <f>MAX(N12:N60)</f>
        <v>0</v>
      </c>
      <c r="U8" s="135" t="e">
        <f>VLOOKUP($U$11+100,$T$15:$U$20,2,FALSE)</f>
        <v>#N/A</v>
      </c>
      <c r="V8" s="136" t="e">
        <f>VLOOKUP(T8,$B$12:$L$60,$L$11,FALSE)</f>
        <v>#N/A</v>
      </c>
    </row>
    <row r="9" spans="1:22" s="77" customFormat="1" ht="18" customHeight="1" x14ac:dyDescent="0.15">
      <c r="A9" s="235" t="s">
        <v>48</v>
      </c>
      <c r="B9" s="236" t="s">
        <v>49</v>
      </c>
      <c r="C9" s="222"/>
      <c r="D9" s="223"/>
      <c r="E9" s="224"/>
      <c r="F9" s="115"/>
      <c r="G9" s="209">
        <v>0.10310000000000001</v>
      </c>
      <c r="H9" s="210"/>
      <c r="I9" s="209">
        <v>0.11900000000000001</v>
      </c>
      <c r="J9" s="210"/>
      <c r="K9" s="211">
        <v>0.183</v>
      </c>
      <c r="L9" s="212"/>
      <c r="S9" s="131">
        <f>社会保険料計算表!E13</f>
        <v>0</v>
      </c>
      <c r="T9" s="134">
        <f>MAX(P12:P60)</f>
        <v>0</v>
      </c>
      <c r="U9" s="135" t="e">
        <f>VLOOKUP($U$11+200,$T$15:$U$20,2,FALSE)</f>
        <v>#N/A</v>
      </c>
      <c r="V9" s="136" t="e">
        <f>VLOOKUP(T9,$B$12:$L$60,$L$11,FALSE)</f>
        <v>#N/A</v>
      </c>
    </row>
    <row r="10" spans="1:22" s="77" customFormat="1" ht="18" customHeight="1" thickBot="1" x14ac:dyDescent="0.2">
      <c r="A10" s="235"/>
      <c r="B10" s="236"/>
      <c r="C10" s="225"/>
      <c r="D10" s="226"/>
      <c r="E10" s="219"/>
      <c r="F10" s="114"/>
      <c r="G10" s="33" t="s">
        <v>50</v>
      </c>
      <c r="H10" s="33" t="s">
        <v>51</v>
      </c>
      <c r="I10" s="33" t="s">
        <v>50</v>
      </c>
      <c r="J10" s="33" t="s">
        <v>51</v>
      </c>
      <c r="K10" s="33" t="s">
        <v>50</v>
      </c>
      <c r="L10" s="34" t="s">
        <v>51</v>
      </c>
      <c r="S10" s="137">
        <f>社会保険料計算表!E14</f>
        <v>0</v>
      </c>
      <c r="T10" s="138">
        <f>MAX(R12:R60)</f>
        <v>0</v>
      </c>
      <c r="U10" s="135" t="e">
        <f>VLOOKUP($U$11+300,$T$15:$U$20,2,FALSE)</f>
        <v>#N/A</v>
      </c>
      <c r="V10" s="136" t="e">
        <f>VLOOKUP(T10,$B$12:$L$60,$L$11,FALSE)</f>
        <v>#N/A</v>
      </c>
    </row>
    <row r="11" spans="1:22" s="77" customFormat="1" ht="15.75" customHeight="1" thickBot="1" x14ac:dyDescent="0.2">
      <c r="A11" s="35"/>
      <c r="B11" s="154">
        <v>1</v>
      </c>
      <c r="C11" s="37" t="s">
        <v>52</v>
      </c>
      <c r="D11" s="38"/>
      <c r="E11" s="39" t="s">
        <v>53</v>
      </c>
      <c r="F11" s="39"/>
      <c r="G11" s="151">
        <v>6</v>
      </c>
      <c r="H11" s="151">
        <v>7</v>
      </c>
      <c r="I11" s="151">
        <v>8</v>
      </c>
      <c r="J11" s="151">
        <v>9</v>
      </c>
      <c r="K11" s="152">
        <v>10</v>
      </c>
      <c r="L11" s="153">
        <v>11</v>
      </c>
      <c r="M11" s="237" t="str">
        <f>社会保険料計算表!$A$12</f>
        <v>Ｒ○年○月</v>
      </c>
      <c r="N11" s="238"/>
      <c r="O11" s="237" t="str">
        <f>社会保険料計算表!$A$13</f>
        <v>Ｒ○年○月</v>
      </c>
      <c r="P11" s="238"/>
      <c r="Q11" s="237" t="str">
        <f>社会保険料計算表!$A$14</f>
        <v>Ｒ○年○月</v>
      </c>
      <c r="R11" s="238"/>
      <c r="S11" s="149" t="s">
        <v>116</v>
      </c>
      <c r="T11" s="139"/>
      <c r="U11" s="157">
        <f>社会保険料計算表!$O$7</f>
        <v>0</v>
      </c>
    </row>
    <row r="12" spans="1:22" s="77" customFormat="1" ht="10.5" customHeight="1" x14ac:dyDescent="0.15">
      <c r="A12" s="43">
        <v>1</v>
      </c>
      <c r="B12" s="44">
        <v>58000</v>
      </c>
      <c r="C12" s="119">
        <v>0</v>
      </c>
      <c r="D12" s="46" t="s">
        <v>54</v>
      </c>
      <c r="E12" s="47">
        <v>63000</v>
      </c>
      <c r="F12" s="47">
        <f>E12-C12</f>
        <v>63000</v>
      </c>
      <c r="G12" s="48">
        <v>5979.8000000000011</v>
      </c>
      <c r="H12" s="48">
        <v>2989.9000000000005</v>
      </c>
      <c r="I12" s="48">
        <v>6902.0000000000009</v>
      </c>
      <c r="J12" s="48">
        <v>3451.0000000000005</v>
      </c>
      <c r="K12" s="49"/>
      <c r="L12" s="122"/>
      <c r="M12" s="128">
        <f t="shared" ref="M12:M43" si="0">IF($S$8-E12&gt;0,0,E12-$S$8)</f>
        <v>63000</v>
      </c>
      <c r="N12" s="128">
        <f>IF(M12&lt;F12,B12,0)</f>
        <v>0</v>
      </c>
      <c r="O12" s="128">
        <f t="shared" ref="O12:O43" si="1">IF($S$9-E12&gt;0,0,E12-$S$9)</f>
        <v>63000</v>
      </c>
      <c r="P12" s="128">
        <f>IF(O12&lt;F12,B12,0)</f>
        <v>0</v>
      </c>
      <c r="Q12" s="128">
        <f t="shared" ref="Q12:Q43" si="2">IF($S$10-E12&gt;0,0,E12-$S$10)</f>
        <v>63000</v>
      </c>
      <c r="R12" s="148">
        <f>IF(Q12&lt;F12,B12,0)</f>
        <v>0</v>
      </c>
      <c r="S12" s="155"/>
    </row>
    <row r="13" spans="1:22" s="77" customFormat="1" ht="10.5" customHeight="1" x14ac:dyDescent="0.15">
      <c r="A13" s="51">
        <v>2</v>
      </c>
      <c r="B13" s="52">
        <v>68000</v>
      </c>
      <c r="C13" s="53">
        <v>63000</v>
      </c>
      <c r="D13" s="54" t="s">
        <v>54</v>
      </c>
      <c r="E13" s="55">
        <v>73000</v>
      </c>
      <c r="F13" s="47">
        <f t="shared" ref="F13:F60" si="3">E13-C13</f>
        <v>10000</v>
      </c>
      <c r="G13" s="56">
        <v>7010.8000000000011</v>
      </c>
      <c r="H13" s="56">
        <v>3505.4000000000005</v>
      </c>
      <c r="I13" s="56">
        <v>8092.0000000000009</v>
      </c>
      <c r="J13" s="56">
        <v>4046.0000000000005</v>
      </c>
      <c r="K13" s="49"/>
      <c r="L13" s="122"/>
      <c r="M13" s="128">
        <f t="shared" si="0"/>
        <v>73000</v>
      </c>
      <c r="N13" s="128">
        <f t="shared" ref="N13:N60" si="4">IF(M13&lt;F13,B13,0)</f>
        <v>0</v>
      </c>
      <c r="O13" s="128">
        <f t="shared" si="1"/>
        <v>73000</v>
      </c>
      <c r="P13" s="128">
        <f t="shared" ref="P13:P60" si="5">IF(O13&lt;F13,B13,0)</f>
        <v>0</v>
      </c>
      <c r="Q13" s="128">
        <f t="shared" si="2"/>
        <v>73000</v>
      </c>
      <c r="R13" s="148">
        <f t="shared" ref="R13:R60" si="6">IF(Q13&lt;F13,B13,0)</f>
        <v>0</v>
      </c>
      <c r="S13" s="156">
        <v>1</v>
      </c>
    </row>
    <row r="14" spans="1:22" s="77" customFormat="1" ht="10.5" customHeight="1" thickBot="1" x14ac:dyDescent="0.2">
      <c r="A14" s="43">
        <v>3</v>
      </c>
      <c r="B14" s="57">
        <v>78000</v>
      </c>
      <c r="C14" s="58">
        <v>73000</v>
      </c>
      <c r="D14" s="46" t="s">
        <v>54</v>
      </c>
      <c r="E14" s="59">
        <v>83000</v>
      </c>
      <c r="F14" s="47">
        <f t="shared" si="3"/>
        <v>10000</v>
      </c>
      <c r="G14" s="60">
        <v>8041.8000000000011</v>
      </c>
      <c r="H14" s="60">
        <v>4020.9000000000005</v>
      </c>
      <c r="I14" s="60">
        <v>9282</v>
      </c>
      <c r="J14" s="60">
        <v>4641</v>
      </c>
      <c r="K14" s="49"/>
      <c r="L14" s="122"/>
      <c r="M14" s="128">
        <f t="shared" si="0"/>
        <v>83000</v>
      </c>
      <c r="N14" s="128">
        <f t="shared" si="4"/>
        <v>0</v>
      </c>
      <c r="O14" s="128">
        <f t="shared" si="1"/>
        <v>83000</v>
      </c>
      <c r="P14" s="128">
        <f t="shared" si="5"/>
        <v>0</v>
      </c>
      <c r="Q14" s="128">
        <f t="shared" si="2"/>
        <v>83000</v>
      </c>
      <c r="R14" s="148">
        <f t="shared" si="6"/>
        <v>0</v>
      </c>
      <c r="S14" s="156">
        <v>2</v>
      </c>
    </row>
    <row r="15" spans="1:22" s="77" customFormat="1" ht="10.5" customHeight="1" x14ac:dyDescent="0.15">
      <c r="A15" s="51" t="s">
        <v>55</v>
      </c>
      <c r="B15" s="52">
        <v>88000</v>
      </c>
      <c r="C15" s="61">
        <v>83000</v>
      </c>
      <c r="D15" s="54" t="s">
        <v>54</v>
      </c>
      <c r="E15" s="55">
        <v>93000</v>
      </c>
      <c r="F15" s="47">
        <f t="shared" si="3"/>
        <v>10000</v>
      </c>
      <c r="G15" s="56">
        <v>9072.8000000000011</v>
      </c>
      <c r="H15" s="56">
        <v>4536.4000000000005</v>
      </c>
      <c r="I15" s="56">
        <v>10472</v>
      </c>
      <c r="J15" s="56">
        <v>5236</v>
      </c>
      <c r="K15" s="62">
        <v>16104</v>
      </c>
      <c r="L15" s="123">
        <v>8052</v>
      </c>
      <c r="M15" s="128">
        <f t="shared" si="0"/>
        <v>93000</v>
      </c>
      <c r="N15" s="128">
        <f t="shared" si="4"/>
        <v>0</v>
      </c>
      <c r="O15" s="128">
        <f t="shared" si="1"/>
        <v>93000</v>
      </c>
      <c r="P15" s="128">
        <f t="shared" si="5"/>
        <v>0</v>
      </c>
      <c r="Q15" s="128">
        <f t="shared" si="2"/>
        <v>93000</v>
      </c>
      <c r="R15" s="148">
        <f t="shared" si="6"/>
        <v>0</v>
      </c>
      <c r="S15" s="164">
        <v>100</v>
      </c>
      <c r="T15" s="158">
        <f>$S$13+S15</f>
        <v>101</v>
      </c>
      <c r="U15" s="159" t="e">
        <f>VLOOKUP(T8,$B$12:$L$60,$J$11,FALSE)</f>
        <v>#N/A</v>
      </c>
    </row>
    <row r="16" spans="1:22" s="77" customFormat="1" ht="10.5" customHeight="1" x14ac:dyDescent="0.15">
      <c r="A16" s="43" t="s">
        <v>56</v>
      </c>
      <c r="B16" s="57">
        <v>98000</v>
      </c>
      <c r="C16" s="58">
        <v>93000</v>
      </c>
      <c r="D16" s="46" t="s">
        <v>54</v>
      </c>
      <c r="E16" s="59">
        <v>101000</v>
      </c>
      <c r="F16" s="47">
        <f t="shared" si="3"/>
        <v>8000</v>
      </c>
      <c r="G16" s="60">
        <v>10103.800000000001</v>
      </c>
      <c r="H16" s="60">
        <v>5051.9000000000005</v>
      </c>
      <c r="I16" s="60">
        <v>11662</v>
      </c>
      <c r="J16" s="60">
        <v>5831</v>
      </c>
      <c r="K16" s="64">
        <v>17934</v>
      </c>
      <c r="L16" s="124">
        <v>8967</v>
      </c>
      <c r="M16" s="128">
        <f t="shared" si="0"/>
        <v>101000</v>
      </c>
      <c r="N16" s="128">
        <f t="shared" si="4"/>
        <v>0</v>
      </c>
      <c r="O16" s="128">
        <f t="shared" si="1"/>
        <v>101000</v>
      </c>
      <c r="P16" s="128">
        <f t="shared" si="5"/>
        <v>0</v>
      </c>
      <c r="Q16" s="128">
        <f t="shared" si="2"/>
        <v>101000</v>
      </c>
      <c r="R16" s="148">
        <f t="shared" si="6"/>
        <v>0</v>
      </c>
      <c r="S16" s="165">
        <v>200</v>
      </c>
      <c r="T16" s="160">
        <f>$S$13+S16</f>
        <v>201</v>
      </c>
      <c r="U16" s="161" t="e">
        <f>VLOOKUP(T9,$B$12:$L$60,$J$11,FALSE)</f>
        <v>#N/A</v>
      </c>
    </row>
    <row r="17" spans="1:21" s="77" customFormat="1" ht="10.5" customHeight="1" thickBot="1" x14ac:dyDescent="0.2">
      <c r="A17" s="51" t="s">
        <v>57</v>
      </c>
      <c r="B17" s="52">
        <v>104000</v>
      </c>
      <c r="C17" s="61">
        <v>101000</v>
      </c>
      <c r="D17" s="54" t="s">
        <v>54</v>
      </c>
      <c r="E17" s="55">
        <v>107000</v>
      </c>
      <c r="F17" s="47">
        <f t="shared" si="3"/>
        <v>6000</v>
      </c>
      <c r="G17" s="56">
        <v>10722.400000000001</v>
      </c>
      <c r="H17" s="56">
        <v>5361.2000000000007</v>
      </c>
      <c r="I17" s="56">
        <v>12376</v>
      </c>
      <c r="J17" s="56">
        <v>6188</v>
      </c>
      <c r="K17" s="66">
        <v>19032</v>
      </c>
      <c r="L17" s="125">
        <v>9516</v>
      </c>
      <c r="M17" s="128">
        <f t="shared" si="0"/>
        <v>107000</v>
      </c>
      <c r="N17" s="128">
        <f t="shared" si="4"/>
        <v>0</v>
      </c>
      <c r="O17" s="128">
        <f t="shared" si="1"/>
        <v>107000</v>
      </c>
      <c r="P17" s="128">
        <f t="shared" si="5"/>
        <v>0</v>
      </c>
      <c r="Q17" s="128">
        <f t="shared" si="2"/>
        <v>107000</v>
      </c>
      <c r="R17" s="148">
        <f t="shared" si="6"/>
        <v>0</v>
      </c>
      <c r="S17" s="166">
        <v>300</v>
      </c>
      <c r="T17" s="162">
        <f>$S$13+S17</f>
        <v>301</v>
      </c>
      <c r="U17" s="163" t="e">
        <f>VLOOKUP(T10,$B$12:$L$60,$J$11,FALSE)</f>
        <v>#N/A</v>
      </c>
    </row>
    <row r="18" spans="1:21" s="77" customFormat="1" ht="10.5" customHeight="1" x14ac:dyDescent="0.15">
      <c r="A18" s="43" t="s">
        <v>58</v>
      </c>
      <c r="B18" s="57">
        <v>110000</v>
      </c>
      <c r="C18" s="58">
        <v>107000</v>
      </c>
      <c r="D18" s="46" t="s">
        <v>54</v>
      </c>
      <c r="E18" s="59">
        <v>114000</v>
      </c>
      <c r="F18" s="47">
        <f t="shared" si="3"/>
        <v>7000</v>
      </c>
      <c r="G18" s="60">
        <v>11341.000000000002</v>
      </c>
      <c r="H18" s="60">
        <v>5670.5000000000009</v>
      </c>
      <c r="I18" s="60">
        <v>13090.000000000002</v>
      </c>
      <c r="J18" s="60">
        <v>6545.0000000000009</v>
      </c>
      <c r="K18" s="68">
        <v>20130</v>
      </c>
      <c r="L18" s="126">
        <v>10065</v>
      </c>
      <c r="M18" s="128">
        <f t="shared" si="0"/>
        <v>114000</v>
      </c>
      <c r="N18" s="128">
        <f t="shared" si="4"/>
        <v>0</v>
      </c>
      <c r="O18" s="128">
        <f t="shared" si="1"/>
        <v>114000</v>
      </c>
      <c r="P18" s="128">
        <f t="shared" si="5"/>
        <v>0</v>
      </c>
      <c r="Q18" s="128">
        <f t="shared" si="2"/>
        <v>114000</v>
      </c>
      <c r="R18" s="148">
        <f t="shared" si="6"/>
        <v>0</v>
      </c>
      <c r="S18" s="164">
        <v>100</v>
      </c>
      <c r="T18" s="158">
        <f>$S$14+S18</f>
        <v>102</v>
      </c>
      <c r="U18" s="159" t="e">
        <f>VLOOKUP(T8,$B$12:$L$60,$H$11,FALSE)</f>
        <v>#N/A</v>
      </c>
    </row>
    <row r="19" spans="1:21" s="77" customFormat="1" ht="10.5" customHeight="1" x14ac:dyDescent="0.15">
      <c r="A19" s="51" t="s">
        <v>59</v>
      </c>
      <c r="B19" s="52">
        <v>118000</v>
      </c>
      <c r="C19" s="61">
        <v>114000</v>
      </c>
      <c r="D19" s="54" t="s">
        <v>54</v>
      </c>
      <c r="E19" s="55">
        <v>122000</v>
      </c>
      <c r="F19" s="47">
        <f t="shared" si="3"/>
        <v>8000</v>
      </c>
      <c r="G19" s="56">
        <v>12165.800000000001</v>
      </c>
      <c r="H19" s="56">
        <v>6082.9000000000005</v>
      </c>
      <c r="I19" s="56">
        <v>14042.000000000002</v>
      </c>
      <c r="J19" s="56">
        <v>7021.0000000000009</v>
      </c>
      <c r="K19" s="66">
        <v>21594</v>
      </c>
      <c r="L19" s="125">
        <v>10797</v>
      </c>
      <c r="M19" s="128">
        <f t="shared" si="0"/>
        <v>122000</v>
      </c>
      <c r="N19" s="128">
        <f t="shared" si="4"/>
        <v>0</v>
      </c>
      <c r="O19" s="128">
        <f t="shared" si="1"/>
        <v>122000</v>
      </c>
      <c r="P19" s="128">
        <f t="shared" si="5"/>
        <v>0</v>
      </c>
      <c r="Q19" s="128">
        <f t="shared" si="2"/>
        <v>122000</v>
      </c>
      <c r="R19" s="148">
        <f t="shared" si="6"/>
        <v>0</v>
      </c>
      <c r="S19" s="165">
        <v>200</v>
      </c>
      <c r="T19" s="160">
        <f>$S$14+S19</f>
        <v>202</v>
      </c>
      <c r="U19" s="161" t="e">
        <f>VLOOKUP(T9,$B$12:$L$60,$H$11,FALSE)</f>
        <v>#N/A</v>
      </c>
    </row>
    <row r="20" spans="1:21" s="77" customFormat="1" ht="10.5" customHeight="1" thickBot="1" x14ac:dyDescent="0.2">
      <c r="A20" s="43" t="s">
        <v>60</v>
      </c>
      <c r="B20" s="57">
        <v>126000</v>
      </c>
      <c r="C20" s="58">
        <v>122000</v>
      </c>
      <c r="D20" s="46" t="s">
        <v>54</v>
      </c>
      <c r="E20" s="59">
        <v>130000</v>
      </c>
      <c r="F20" s="47">
        <f t="shared" si="3"/>
        <v>8000</v>
      </c>
      <c r="G20" s="60">
        <v>12990.600000000002</v>
      </c>
      <c r="H20" s="60">
        <v>6495.3000000000011</v>
      </c>
      <c r="I20" s="60">
        <v>14994.000000000002</v>
      </c>
      <c r="J20" s="60">
        <v>7497.0000000000009</v>
      </c>
      <c r="K20" s="68">
        <v>23058</v>
      </c>
      <c r="L20" s="126">
        <v>11529</v>
      </c>
      <c r="M20" s="128">
        <f t="shared" si="0"/>
        <v>130000</v>
      </c>
      <c r="N20" s="128">
        <f t="shared" si="4"/>
        <v>0</v>
      </c>
      <c r="O20" s="128">
        <f t="shared" si="1"/>
        <v>130000</v>
      </c>
      <c r="P20" s="128">
        <f t="shared" si="5"/>
        <v>0</v>
      </c>
      <c r="Q20" s="128">
        <f t="shared" si="2"/>
        <v>130000</v>
      </c>
      <c r="R20" s="148">
        <f t="shared" si="6"/>
        <v>0</v>
      </c>
      <c r="S20" s="166">
        <v>300</v>
      </c>
      <c r="T20" s="162">
        <f>$S$14+S20</f>
        <v>302</v>
      </c>
      <c r="U20" s="163" t="e">
        <f>VLOOKUP(T10,$B$12:$L$60,$H$11,FALSE)</f>
        <v>#N/A</v>
      </c>
    </row>
    <row r="21" spans="1:21" s="77" customFormat="1" ht="10.5" customHeight="1" x14ac:dyDescent="0.15">
      <c r="A21" s="51" t="s">
        <v>61</v>
      </c>
      <c r="B21" s="52">
        <v>134000</v>
      </c>
      <c r="C21" s="61">
        <v>130000</v>
      </c>
      <c r="D21" s="54" t="s">
        <v>54</v>
      </c>
      <c r="E21" s="55">
        <v>138000</v>
      </c>
      <c r="F21" s="47">
        <f t="shared" si="3"/>
        <v>8000</v>
      </c>
      <c r="G21" s="56">
        <v>13815.400000000001</v>
      </c>
      <c r="H21" s="56">
        <v>6907.7000000000007</v>
      </c>
      <c r="I21" s="56">
        <v>15946.000000000002</v>
      </c>
      <c r="J21" s="56">
        <v>7973.0000000000009</v>
      </c>
      <c r="K21" s="66">
        <v>24522</v>
      </c>
      <c r="L21" s="125">
        <v>12261</v>
      </c>
      <c r="M21" s="128">
        <f t="shared" si="0"/>
        <v>138000</v>
      </c>
      <c r="N21" s="128">
        <f t="shared" si="4"/>
        <v>0</v>
      </c>
      <c r="O21" s="128">
        <f t="shared" si="1"/>
        <v>138000</v>
      </c>
      <c r="P21" s="128">
        <f t="shared" si="5"/>
        <v>0</v>
      </c>
      <c r="Q21" s="128">
        <f t="shared" si="2"/>
        <v>138000</v>
      </c>
      <c r="R21" s="128">
        <f t="shared" si="6"/>
        <v>0</v>
      </c>
    </row>
    <row r="22" spans="1:21" s="77" customFormat="1" ht="10.5" customHeight="1" x14ac:dyDescent="0.15">
      <c r="A22" s="43" t="s">
        <v>62</v>
      </c>
      <c r="B22" s="57">
        <v>142000</v>
      </c>
      <c r="C22" s="58">
        <v>138000</v>
      </c>
      <c r="D22" s="46" t="s">
        <v>54</v>
      </c>
      <c r="E22" s="59">
        <v>146000</v>
      </c>
      <c r="F22" s="47">
        <f t="shared" si="3"/>
        <v>8000</v>
      </c>
      <c r="G22" s="60">
        <v>14640.2</v>
      </c>
      <c r="H22" s="60">
        <v>7320.1</v>
      </c>
      <c r="I22" s="60">
        <v>16898</v>
      </c>
      <c r="J22" s="60">
        <v>8449</v>
      </c>
      <c r="K22" s="68">
        <v>25986</v>
      </c>
      <c r="L22" s="126">
        <v>12993</v>
      </c>
      <c r="M22" s="128">
        <f t="shared" si="0"/>
        <v>146000</v>
      </c>
      <c r="N22" s="128">
        <f t="shared" si="4"/>
        <v>0</v>
      </c>
      <c r="O22" s="128">
        <f t="shared" si="1"/>
        <v>146000</v>
      </c>
      <c r="P22" s="128">
        <f t="shared" si="5"/>
        <v>0</v>
      </c>
      <c r="Q22" s="128">
        <f t="shared" si="2"/>
        <v>146000</v>
      </c>
      <c r="R22" s="128">
        <f t="shared" si="6"/>
        <v>0</v>
      </c>
    </row>
    <row r="23" spans="1:21" s="77" customFormat="1" ht="10.5" customHeight="1" x14ac:dyDescent="0.15">
      <c r="A23" s="51" t="s">
        <v>63</v>
      </c>
      <c r="B23" s="52">
        <v>150000</v>
      </c>
      <c r="C23" s="61">
        <v>146000</v>
      </c>
      <c r="D23" s="54" t="s">
        <v>54</v>
      </c>
      <c r="E23" s="55">
        <v>155000</v>
      </c>
      <c r="F23" s="47">
        <f t="shared" si="3"/>
        <v>9000</v>
      </c>
      <c r="G23" s="56">
        <v>15465.000000000002</v>
      </c>
      <c r="H23" s="56">
        <v>7732.5000000000009</v>
      </c>
      <c r="I23" s="56">
        <v>17850</v>
      </c>
      <c r="J23" s="56">
        <v>8925</v>
      </c>
      <c r="K23" s="66">
        <v>27450</v>
      </c>
      <c r="L23" s="125">
        <v>13725</v>
      </c>
      <c r="M23" s="128">
        <f t="shared" si="0"/>
        <v>155000</v>
      </c>
      <c r="N23" s="128">
        <f t="shared" si="4"/>
        <v>0</v>
      </c>
      <c r="O23" s="128">
        <f t="shared" si="1"/>
        <v>155000</v>
      </c>
      <c r="P23" s="128">
        <f t="shared" si="5"/>
        <v>0</v>
      </c>
      <c r="Q23" s="128">
        <f t="shared" si="2"/>
        <v>155000</v>
      </c>
      <c r="R23" s="128">
        <f t="shared" si="6"/>
        <v>0</v>
      </c>
    </row>
    <row r="24" spans="1:21" s="77" customFormat="1" ht="10.5" customHeight="1" x14ac:dyDescent="0.15">
      <c r="A24" s="43" t="s">
        <v>64</v>
      </c>
      <c r="B24" s="57">
        <v>160000</v>
      </c>
      <c r="C24" s="58">
        <v>155000</v>
      </c>
      <c r="D24" s="46" t="s">
        <v>54</v>
      </c>
      <c r="E24" s="59">
        <v>165000</v>
      </c>
      <c r="F24" s="47">
        <f t="shared" si="3"/>
        <v>10000</v>
      </c>
      <c r="G24" s="60">
        <v>16496</v>
      </c>
      <c r="H24" s="60">
        <v>8248</v>
      </c>
      <c r="I24" s="60">
        <v>19040</v>
      </c>
      <c r="J24" s="60">
        <v>9520</v>
      </c>
      <c r="K24" s="68">
        <v>29280</v>
      </c>
      <c r="L24" s="126">
        <v>14640</v>
      </c>
      <c r="M24" s="128">
        <f t="shared" si="0"/>
        <v>165000</v>
      </c>
      <c r="N24" s="128">
        <f t="shared" si="4"/>
        <v>0</v>
      </c>
      <c r="O24" s="128">
        <f t="shared" si="1"/>
        <v>165000</v>
      </c>
      <c r="P24" s="128">
        <f t="shared" si="5"/>
        <v>0</v>
      </c>
      <c r="Q24" s="128">
        <f t="shared" si="2"/>
        <v>165000</v>
      </c>
      <c r="R24" s="128">
        <f t="shared" si="6"/>
        <v>0</v>
      </c>
    </row>
    <row r="25" spans="1:21" s="77" customFormat="1" ht="10.5" customHeight="1" x14ac:dyDescent="0.15">
      <c r="A25" s="51" t="s">
        <v>65</v>
      </c>
      <c r="B25" s="52">
        <v>170000</v>
      </c>
      <c r="C25" s="61">
        <v>165000</v>
      </c>
      <c r="D25" s="54" t="s">
        <v>54</v>
      </c>
      <c r="E25" s="55">
        <v>175000</v>
      </c>
      <c r="F25" s="47">
        <f t="shared" si="3"/>
        <v>10000</v>
      </c>
      <c r="G25" s="56">
        <v>17527.000000000004</v>
      </c>
      <c r="H25" s="56">
        <v>8763.5000000000018</v>
      </c>
      <c r="I25" s="56">
        <v>20230</v>
      </c>
      <c r="J25" s="56">
        <v>10115</v>
      </c>
      <c r="K25" s="66">
        <v>31110</v>
      </c>
      <c r="L25" s="125">
        <v>15555</v>
      </c>
      <c r="M25" s="128">
        <f t="shared" si="0"/>
        <v>175000</v>
      </c>
      <c r="N25" s="128">
        <f t="shared" si="4"/>
        <v>0</v>
      </c>
      <c r="O25" s="128">
        <f t="shared" si="1"/>
        <v>175000</v>
      </c>
      <c r="P25" s="128">
        <f t="shared" si="5"/>
        <v>0</v>
      </c>
      <c r="Q25" s="128">
        <f t="shared" si="2"/>
        <v>175000</v>
      </c>
      <c r="R25" s="128">
        <f t="shared" si="6"/>
        <v>0</v>
      </c>
    </row>
    <row r="26" spans="1:21" s="77" customFormat="1" ht="10.5" customHeight="1" x14ac:dyDescent="0.15">
      <c r="A26" s="43" t="s">
        <v>66</v>
      </c>
      <c r="B26" s="57">
        <v>180000</v>
      </c>
      <c r="C26" s="58">
        <v>175000</v>
      </c>
      <c r="D26" s="46" t="s">
        <v>54</v>
      </c>
      <c r="E26" s="59">
        <v>185000</v>
      </c>
      <c r="F26" s="47">
        <f t="shared" si="3"/>
        <v>10000</v>
      </c>
      <c r="G26" s="60">
        <v>18558.000000000004</v>
      </c>
      <c r="H26" s="60">
        <v>9279.0000000000018</v>
      </c>
      <c r="I26" s="60">
        <v>21420</v>
      </c>
      <c r="J26" s="60">
        <v>10710</v>
      </c>
      <c r="K26" s="68">
        <v>32940</v>
      </c>
      <c r="L26" s="126">
        <v>16470</v>
      </c>
      <c r="M26" s="128">
        <f t="shared" si="0"/>
        <v>185000</v>
      </c>
      <c r="N26" s="128">
        <f t="shared" si="4"/>
        <v>0</v>
      </c>
      <c r="O26" s="128">
        <f t="shared" si="1"/>
        <v>185000</v>
      </c>
      <c r="P26" s="128">
        <f t="shared" si="5"/>
        <v>0</v>
      </c>
      <c r="Q26" s="128">
        <f t="shared" si="2"/>
        <v>185000</v>
      </c>
      <c r="R26" s="128">
        <f t="shared" si="6"/>
        <v>0</v>
      </c>
    </row>
    <row r="27" spans="1:21" s="77" customFormat="1" ht="10.5" customHeight="1" x14ac:dyDescent="0.15">
      <c r="A27" s="51" t="s">
        <v>67</v>
      </c>
      <c r="B27" s="52">
        <v>190000</v>
      </c>
      <c r="C27" s="61">
        <v>185000</v>
      </c>
      <c r="D27" s="54" t="s">
        <v>54</v>
      </c>
      <c r="E27" s="55">
        <v>195000</v>
      </c>
      <c r="F27" s="47">
        <f t="shared" si="3"/>
        <v>10000</v>
      </c>
      <c r="G27" s="56">
        <v>19589.000000000004</v>
      </c>
      <c r="H27" s="56">
        <v>9794.5000000000018</v>
      </c>
      <c r="I27" s="56">
        <v>22610</v>
      </c>
      <c r="J27" s="56">
        <v>11305</v>
      </c>
      <c r="K27" s="66">
        <v>34770</v>
      </c>
      <c r="L27" s="125">
        <v>17385</v>
      </c>
      <c r="M27" s="128">
        <f t="shared" si="0"/>
        <v>195000</v>
      </c>
      <c r="N27" s="128">
        <f t="shared" si="4"/>
        <v>0</v>
      </c>
      <c r="O27" s="128">
        <f t="shared" si="1"/>
        <v>195000</v>
      </c>
      <c r="P27" s="128">
        <f t="shared" si="5"/>
        <v>0</v>
      </c>
      <c r="Q27" s="128">
        <f t="shared" si="2"/>
        <v>195000</v>
      </c>
      <c r="R27" s="128">
        <f t="shared" si="6"/>
        <v>0</v>
      </c>
    </row>
    <row r="28" spans="1:21" s="77" customFormat="1" ht="10.5" customHeight="1" x14ac:dyDescent="0.15">
      <c r="A28" s="43" t="s">
        <v>68</v>
      </c>
      <c r="B28" s="57">
        <v>200000</v>
      </c>
      <c r="C28" s="58">
        <v>195000</v>
      </c>
      <c r="D28" s="46" t="s">
        <v>54</v>
      </c>
      <c r="E28" s="59">
        <v>210000</v>
      </c>
      <c r="F28" s="47">
        <f t="shared" si="3"/>
        <v>15000</v>
      </c>
      <c r="G28" s="60">
        <v>20620.000000000004</v>
      </c>
      <c r="H28" s="60">
        <v>10310.000000000002</v>
      </c>
      <c r="I28" s="60">
        <v>23800</v>
      </c>
      <c r="J28" s="60">
        <v>11900</v>
      </c>
      <c r="K28" s="68">
        <v>36600</v>
      </c>
      <c r="L28" s="126">
        <v>18300</v>
      </c>
      <c r="M28" s="128">
        <f t="shared" si="0"/>
        <v>210000</v>
      </c>
      <c r="N28" s="128">
        <f t="shared" si="4"/>
        <v>0</v>
      </c>
      <c r="O28" s="128">
        <f t="shared" si="1"/>
        <v>210000</v>
      </c>
      <c r="P28" s="128">
        <f t="shared" si="5"/>
        <v>0</v>
      </c>
      <c r="Q28" s="128">
        <f t="shared" si="2"/>
        <v>210000</v>
      </c>
      <c r="R28" s="128">
        <f t="shared" si="6"/>
        <v>0</v>
      </c>
    </row>
    <row r="29" spans="1:21" s="77" customFormat="1" ht="10.5" customHeight="1" x14ac:dyDescent="0.15">
      <c r="A29" s="51" t="s">
        <v>69</v>
      </c>
      <c r="B29" s="52">
        <v>220000</v>
      </c>
      <c r="C29" s="61">
        <v>210000</v>
      </c>
      <c r="D29" s="54" t="s">
        <v>54</v>
      </c>
      <c r="E29" s="55">
        <v>230000</v>
      </c>
      <c r="F29" s="47">
        <f t="shared" si="3"/>
        <v>20000</v>
      </c>
      <c r="G29" s="56">
        <v>22682.000000000004</v>
      </c>
      <c r="H29" s="56">
        <v>11341.000000000002</v>
      </c>
      <c r="I29" s="56">
        <v>26180.000000000004</v>
      </c>
      <c r="J29" s="56">
        <v>13090.000000000002</v>
      </c>
      <c r="K29" s="66">
        <v>40260</v>
      </c>
      <c r="L29" s="125">
        <v>20130</v>
      </c>
      <c r="M29" s="128">
        <f t="shared" si="0"/>
        <v>230000</v>
      </c>
      <c r="N29" s="128">
        <f t="shared" si="4"/>
        <v>0</v>
      </c>
      <c r="O29" s="128">
        <f t="shared" si="1"/>
        <v>230000</v>
      </c>
      <c r="P29" s="128">
        <f t="shared" si="5"/>
        <v>0</v>
      </c>
      <c r="Q29" s="128">
        <f t="shared" si="2"/>
        <v>230000</v>
      </c>
      <c r="R29" s="128">
        <f t="shared" si="6"/>
        <v>0</v>
      </c>
    </row>
    <row r="30" spans="1:21" s="77" customFormat="1" ht="10.5" customHeight="1" x14ac:dyDescent="0.15">
      <c r="A30" s="43" t="s">
        <v>70</v>
      </c>
      <c r="B30" s="57">
        <v>240000</v>
      </c>
      <c r="C30" s="58">
        <v>230000</v>
      </c>
      <c r="D30" s="46" t="s">
        <v>54</v>
      </c>
      <c r="E30" s="59">
        <v>250000</v>
      </c>
      <c r="F30" s="47">
        <f t="shared" si="3"/>
        <v>20000</v>
      </c>
      <c r="G30" s="60">
        <v>24744.000000000004</v>
      </c>
      <c r="H30" s="60">
        <v>12372.000000000002</v>
      </c>
      <c r="I30" s="60">
        <v>28560.000000000004</v>
      </c>
      <c r="J30" s="60">
        <v>14280.000000000002</v>
      </c>
      <c r="K30" s="68">
        <v>43920</v>
      </c>
      <c r="L30" s="126">
        <v>21960</v>
      </c>
      <c r="M30" s="128">
        <f t="shared" si="0"/>
        <v>250000</v>
      </c>
      <c r="N30" s="128">
        <f t="shared" si="4"/>
        <v>0</v>
      </c>
      <c r="O30" s="128">
        <f t="shared" si="1"/>
        <v>250000</v>
      </c>
      <c r="P30" s="128">
        <f t="shared" si="5"/>
        <v>0</v>
      </c>
      <c r="Q30" s="128">
        <f t="shared" si="2"/>
        <v>250000</v>
      </c>
      <c r="R30" s="128">
        <f t="shared" si="6"/>
        <v>0</v>
      </c>
    </row>
    <row r="31" spans="1:21" s="77" customFormat="1" ht="10.5" customHeight="1" x14ac:dyDescent="0.15">
      <c r="A31" s="51" t="s">
        <v>71</v>
      </c>
      <c r="B31" s="52">
        <v>260000</v>
      </c>
      <c r="C31" s="61">
        <v>250000</v>
      </c>
      <c r="D31" s="54" t="s">
        <v>54</v>
      </c>
      <c r="E31" s="55">
        <v>270000</v>
      </c>
      <c r="F31" s="47">
        <f t="shared" si="3"/>
        <v>20000</v>
      </c>
      <c r="G31" s="56">
        <v>26806.000000000004</v>
      </c>
      <c r="H31" s="56">
        <v>13403.000000000002</v>
      </c>
      <c r="I31" s="56">
        <v>30940.000000000004</v>
      </c>
      <c r="J31" s="56">
        <v>15470.000000000002</v>
      </c>
      <c r="K31" s="66">
        <v>47580</v>
      </c>
      <c r="L31" s="125">
        <v>23790</v>
      </c>
      <c r="M31" s="128">
        <f t="shared" si="0"/>
        <v>270000</v>
      </c>
      <c r="N31" s="128">
        <f t="shared" si="4"/>
        <v>0</v>
      </c>
      <c r="O31" s="128">
        <f t="shared" si="1"/>
        <v>270000</v>
      </c>
      <c r="P31" s="128">
        <f t="shared" si="5"/>
        <v>0</v>
      </c>
      <c r="Q31" s="128">
        <f t="shared" si="2"/>
        <v>270000</v>
      </c>
      <c r="R31" s="128">
        <f t="shared" si="6"/>
        <v>0</v>
      </c>
    </row>
    <row r="32" spans="1:21" s="77" customFormat="1" ht="10.5" customHeight="1" x14ac:dyDescent="0.15">
      <c r="A32" s="43" t="s">
        <v>72</v>
      </c>
      <c r="B32" s="57">
        <v>280000</v>
      </c>
      <c r="C32" s="58">
        <v>270000</v>
      </c>
      <c r="D32" s="46" t="s">
        <v>54</v>
      </c>
      <c r="E32" s="59">
        <v>290000</v>
      </c>
      <c r="F32" s="47">
        <f t="shared" si="3"/>
        <v>20000</v>
      </c>
      <c r="G32" s="60">
        <v>28868.000000000004</v>
      </c>
      <c r="H32" s="60">
        <v>14434.000000000002</v>
      </c>
      <c r="I32" s="60">
        <v>33320</v>
      </c>
      <c r="J32" s="60">
        <v>16660</v>
      </c>
      <c r="K32" s="68">
        <v>51240</v>
      </c>
      <c r="L32" s="126">
        <v>25620</v>
      </c>
      <c r="M32" s="128">
        <f t="shared" si="0"/>
        <v>290000</v>
      </c>
      <c r="N32" s="128">
        <f t="shared" si="4"/>
        <v>0</v>
      </c>
      <c r="O32" s="128">
        <f t="shared" si="1"/>
        <v>290000</v>
      </c>
      <c r="P32" s="128">
        <f t="shared" si="5"/>
        <v>0</v>
      </c>
      <c r="Q32" s="128">
        <f t="shared" si="2"/>
        <v>290000</v>
      </c>
      <c r="R32" s="128">
        <f t="shared" si="6"/>
        <v>0</v>
      </c>
    </row>
    <row r="33" spans="1:18" s="77" customFormat="1" ht="10.5" customHeight="1" x14ac:dyDescent="0.15">
      <c r="A33" s="51" t="s">
        <v>73</v>
      </c>
      <c r="B33" s="52">
        <v>300000</v>
      </c>
      <c r="C33" s="61">
        <v>290000</v>
      </c>
      <c r="D33" s="54" t="s">
        <v>54</v>
      </c>
      <c r="E33" s="55">
        <v>310000</v>
      </c>
      <c r="F33" s="47">
        <f t="shared" si="3"/>
        <v>20000</v>
      </c>
      <c r="G33" s="56">
        <v>30930.000000000004</v>
      </c>
      <c r="H33" s="56">
        <v>15465.000000000002</v>
      </c>
      <c r="I33" s="56">
        <v>35700</v>
      </c>
      <c r="J33" s="56">
        <v>17850</v>
      </c>
      <c r="K33" s="66">
        <v>54900</v>
      </c>
      <c r="L33" s="125">
        <v>27450</v>
      </c>
      <c r="M33" s="128">
        <f t="shared" si="0"/>
        <v>310000</v>
      </c>
      <c r="N33" s="128">
        <f t="shared" si="4"/>
        <v>0</v>
      </c>
      <c r="O33" s="128">
        <f t="shared" si="1"/>
        <v>310000</v>
      </c>
      <c r="P33" s="128">
        <f t="shared" si="5"/>
        <v>0</v>
      </c>
      <c r="Q33" s="128">
        <f t="shared" si="2"/>
        <v>310000</v>
      </c>
      <c r="R33" s="128">
        <f t="shared" si="6"/>
        <v>0</v>
      </c>
    </row>
    <row r="34" spans="1:18" s="77" customFormat="1" ht="10.5" customHeight="1" x14ac:dyDescent="0.15">
      <c r="A34" s="43" t="s">
        <v>74</v>
      </c>
      <c r="B34" s="57">
        <v>320000</v>
      </c>
      <c r="C34" s="58">
        <v>310000</v>
      </c>
      <c r="D34" s="46" t="s">
        <v>54</v>
      </c>
      <c r="E34" s="59">
        <v>330000</v>
      </c>
      <c r="F34" s="47">
        <f t="shared" si="3"/>
        <v>20000</v>
      </c>
      <c r="G34" s="60">
        <v>32992</v>
      </c>
      <c r="H34" s="60">
        <v>16496</v>
      </c>
      <c r="I34" s="60">
        <v>38080</v>
      </c>
      <c r="J34" s="60">
        <v>19040</v>
      </c>
      <c r="K34" s="68">
        <v>58560</v>
      </c>
      <c r="L34" s="126">
        <v>29280</v>
      </c>
      <c r="M34" s="128">
        <f t="shared" si="0"/>
        <v>330000</v>
      </c>
      <c r="N34" s="128">
        <f t="shared" si="4"/>
        <v>0</v>
      </c>
      <c r="O34" s="128">
        <f t="shared" si="1"/>
        <v>330000</v>
      </c>
      <c r="P34" s="128">
        <f t="shared" si="5"/>
        <v>0</v>
      </c>
      <c r="Q34" s="128">
        <f t="shared" si="2"/>
        <v>330000</v>
      </c>
      <c r="R34" s="128">
        <f t="shared" si="6"/>
        <v>0</v>
      </c>
    </row>
    <row r="35" spans="1:18" s="77" customFormat="1" ht="10.5" customHeight="1" x14ac:dyDescent="0.15">
      <c r="A35" s="51" t="s">
        <v>75</v>
      </c>
      <c r="B35" s="52">
        <v>340000</v>
      </c>
      <c r="C35" s="61">
        <v>330000</v>
      </c>
      <c r="D35" s="54" t="s">
        <v>54</v>
      </c>
      <c r="E35" s="55">
        <v>350000</v>
      </c>
      <c r="F35" s="47">
        <f t="shared" si="3"/>
        <v>20000</v>
      </c>
      <c r="G35" s="56">
        <v>35054.000000000007</v>
      </c>
      <c r="H35" s="56">
        <v>17527.000000000004</v>
      </c>
      <c r="I35" s="56">
        <v>40460</v>
      </c>
      <c r="J35" s="56">
        <v>20230</v>
      </c>
      <c r="K35" s="66">
        <v>62220</v>
      </c>
      <c r="L35" s="125">
        <v>31110</v>
      </c>
      <c r="M35" s="128">
        <f t="shared" si="0"/>
        <v>350000</v>
      </c>
      <c r="N35" s="128">
        <f t="shared" si="4"/>
        <v>0</v>
      </c>
      <c r="O35" s="128">
        <f t="shared" si="1"/>
        <v>350000</v>
      </c>
      <c r="P35" s="128">
        <f t="shared" si="5"/>
        <v>0</v>
      </c>
      <c r="Q35" s="128">
        <f t="shared" si="2"/>
        <v>350000</v>
      </c>
      <c r="R35" s="128">
        <f t="shared" si="6"/>
        <v>0</v>
      </c>
    </row>
    <row r="36" spans="1:18" s="77" customFormat="1" ht="10.5" customHeight="1" x14ac:dyDescent="0.15">
      <c r="A36" s="43" t="s">
        <v>76</v>
      </c>
      <c r="B36" s="57">
        <v>360000</v>
      </c>
      <c r="C36" s="58">
        <v>350000</v>
      </c>
      <c r="D36" s="46" t="s">
        <v>54</v>
      </c>
      <c r="E36" s="59">
        <v>370000</v>
      </c>
      <c r="F36" s="47">
        <f t="shared" si="3"/>
        <v>20000</v>
      </c>
      <c r="G36" s="60">
        <v>37116.000000000007</v>
      </c>
      <c r="H36" s="60">
        <v>18558.000000000004</v>
      </c>
      <c r="I36" s="60">
        <v>42840</v>
      </c>
      <c r="J36" s="60">
        <v>21420</v>
      </c>
      <c r="K36" s="68">
        <v>65880</v>
      </c>
      <c r="L36" s="126">
        <v>32940</v>
      </c>
      <c r="M36" s="128">
        <f t="shared" si="0"/>
        <v>370000</v>
      </c>
      <c r="N36" s="128">
        <f t="shared" si="4"/>
        <v>0</v>
      </c>
      <c r="O36" s="128">
        <f t="shared" si="1"/>
        <v>370000</v>
      </c>
      <c r="P36" s="128">
        <f t="shared" si="5"/>
        <v>0</v>
      </c>
      <c r="Q36" s="128">
        <f t="shared" si="2"/>
        <v>370000</v>
      </c>
      <c r="R36" s="128">
        <f t="shared" si="6"/>
        <v>0</v>
      </c>
    </row>
    <row r="37" spans="1:18" s="77" customFormat="1" ht="10.5" customHeight="1" x14ac:dyDescent="0.15">
      <c r="A37" s="51" t="s">
        <v>77</v>
      </c>
      <c r="B37" s="52">
        <v>380000</v>
      </c>
      <c r="C37" s="61">
        <v>370000</v>
      </c>
      <c r="D37" s="54" t="s">
        <v>54</v>
      </c>
      <c r="E37" s="55">
        <v>395000</v>
      </c>
      <c r="F37" s="47">
        <f t="shared" si="3"/>
        <v>25000</v>
      </c>
      <c r="G37" s="56">
        <v>39178.000000000007</v>
      </c>
      <c r="H37" s="56">
        <v>19589.000000000004</v>
      </c>
      <c r="I37" s="56">
        <v>45220</v>
      </c>
      <c r="J37" s="56">
        <v>22610</v>
      </c>
      <c r="K37" s="66">
        <v>69540</v>
      </c>
      <c r="L37" s="125">
        <v>34770</v>
      </c>
      <c r="M37" s="128">
        <f t="shared" si="0"/>
        <v>395000</v>
      </c>
      <c r="N37" s="128">
        <f t="shared" si="4"/>
        <v>0</v>
      </c>
      <c r="O37" s="128">
        <f t="shared" si="1"/>
        <v>395000</v>
      </c>
      <c r="P37" s="128">
        <f t="shared" si="5"/>
        <v>0</v>
      </c>
      <c r="Q37" s="128">
        <f t="shared" si="2"/>
        <v>395000</v>
      </c>
      <c r="R37" s="128">
        <f t="shared" si="6"/>
        <v>0</v>
      </c>
    </row>
    <row r="38" spans="1:18" s="77" customFormat="1" ht="10.5" customHeight="1" x14ac:dyDescent="0.15">
      <c r="A38" s="43" t="s">
        <v>78</v>
      </c>
      <c r="B38" s="57">
        <v>410000</v>
      </c>
      <c r="C38" s="58">
        <v>395000</v>
      </c>
      <c r="D38" s="46" t="s">
        <v>54</v>
      </c>
      <c r="E38" s="59">
        <v>425000</v>
      </c>
      <c r="F38" s="47">
        <f t="shared" si="3"/>
        <v>30000</v>
      </c>
      <c r="G38" s="60">
        <v>42271.000000000007</v>
      </c>
      <c r="H38" s="60">
        <v>21135.500000000004</v>
      </c>
      <c r="I38" s="60">
        <v>48790</v>
      </c>
      <c r="J38" s="60">
        <v>24395</v>
      </c>
      <c r="K38" s="68">
        <v>75030</v>
      </c>
      <c r="L38" s="126">
        <v>37515</v>
      </c>
      <c r="M38" s="128">
        <f t="shared" si="0"/>
        <v>425000</v>
      </c>
      <c r="N38" s="128">
        <f t="shared" si="4"/>
        <v>0</v>
      </c>
      <c r="O38" s="128">
        <f t="shared" si="1"/>
        <v>425000</v>
      </c>
      <c r="P38" s="128">
        <f t="shared" si="5"/>
        <v>0</v>
      </c>
      <c r="Q38" s="128">
        <f t="shared" si="2"/>
        <v>425000</v>
      </c>
      <c r="R38" s="128">
        <f t="shared" si="6"/>
        <v>0</v>
      </c>
    </row>
    <row r="39" spans="1:18" s="77" customFormat="1" ht="10.5" customHeight="1" x14ac:dyDescent="0.15">
      <c r="A39" s="51" t="s">
        <v>79</v>
      </c>
      <c r="B39" s="52">
        <v>440000</v>
      </c>
      <c r="C39" s="61">
        <v>425000</v>
      </c>
      <c r="D39" s="54" t="s">
        <v>54</v>
      </c>
      <c r="E39" s="55">
        <v>455000</v>
      </c>
      <c r="F39" s="47">
        <f t="shared" si="3"/>
        <v>30000</v>
      </c>
      <c r="G39" s="56">
        <v>45364.000000000007</v>
      </c>
      <c r="H39" s="56">
        <v>22682.000000000004</v>
      </c>
      <c r="I39" s="56">
        <v>52360.000000000007</v>
      </c>
      <c r="J39" s="56">
        <v>26180.000000000004</v>
      </c>
      <c r="K39" s="66">
        <v>80520</v>
      </c>
      <c r="L39" s="125">
        <v>40260</v>
      </c>
      <c r="M39" s="128">
        <f t="shared" si="0"/>
        <v>455000</v>
      </c>
      <c r="N39" s="128">
        <f t="shared" si="4"/>
        <v>0</v>
      </c>
      <c r="O39" s="128">
        <f t="shared" si="1"/>
        <v>455000</v>
      </c>
      <c r="P39" s="128">
        <f t="shared" si="5"/>
        <v>0</v>
      </c>
      <c r="Q39" s="128">
        <f t="shared" si="2"/>
        <v>455000</v>
      </c>
      <c r="R39" s="128">
        <f t="shared" si="6"/>
        <v>0</v>
      </c>
    </row>
    <row r="40" spans="1:18" s="77" customFormat="1" ht="10.5" customHeight="1" x14ac:dyDescent="0.15">
      <c r="A40" s="43" t="s">
        <v>80</v>
      </c>
      <c r="B40" s="57">
        <v>470000</v>
      </c>
      <c r="C40" s="58">
        <v>455000</v>
      </c>
      <c r="D40" s="46" t="s">
        <v>54</v>
      </c>
      <c r="E40" s="59">
        <v>485000</v>
      </c>
      <c r="F40" s="47">
        <f t="shared" si="3"/>
        <v>30000</v>
      </c>
      <c r="G40" s="60">
        <v>48457.000000000007</v>
      </c>
      <c r="H40" s="60">
        <v>24228.500000000004</v>
      </c>
      <c r="I40" s="60">
        <v>55930.000000000007</v>
      </c>
      <c r="J40" s="60">
        <v>27965.000000000004</v>
      </c>
      <c r="K40" s="68">
        <v>86010</v>
      </c>
      <c r="L40" s="126">
        <v>43005</v>
      </c>
      <c r="M40" s="128">
        <f t="shared" si="0"/>
        <v>485000</v>
      </c>
      <c r="N40" s="128">
        <f t="shared" si="4"/>
        <v>0</v>
      </c>
      <c r="O40" s="128">
        <f t="shared" si="1"/>
        <v>485000</v>
      </c>
      <c r="P40" s="128">
        <f t="shared" si="5"/>
        <v>0</v>
      </c>
      <c r="Q40" s="128">
        <f t="shared" si="2"/>
        <v>485000</v>
      </c>
      <c r="R40" s="128">
        <f t="shared" si="6"/>
        <v>0</v>
      </c>
    </row>
    <row r="41" spans="1:18" s="77" customFormat="1" ht="10.5" customHeight="1" x14ac:dyDescent="0.15">
      <c r="A41" s="51" t="s">
        <v>81</v>
      </c>
      <c r="B41" s="52">
        <v>500000</v>
      </c>
      <c r="C41" s="61">
        <v>485000</v>
      </c>
      <c r="D41" s="54" t="s">
        <v>54</v>
      </c>
      <c r="E41" s="55">
        <v>515000</v>
      </c>
      <c r="F41" s="47">
        <f t="shared" si="3"/>
        <v>30000</v>
      </c>
      <c r="G41" s="56">
        <v>51550.000000000007</v>
      </c>
      <c r="H41" s="56">
        <v>25775.000000000004</v>
      </c>
      <c r="I41" s="56">
        <v>59500.000000000007</v>
      </c>
      <c r="J41" s="56">
        <v>29750.000000000004</v>
      </c>
      <c r="K41" s="66">
        <v>91500</v>
      </c>
      <c r="L41" s="125">
        <v>45750</v>
      </c>
      <c r="M41" s="128">
        <f t="shared" si="0"/>
        <v>515000</v>
      </c>
      <c r="N41" s="128">
        <f t="shared" si="4"/>
        <v>0</v>
      </c>
      <c r="O41" s="128">
        <f t="shared" si="1"/>
        <v>515000</v>
      </c>
      <c r="P41" s="128">
        <f t="shared" si="5"/>
        <v>0</v>
      </c>
      <c r="Q41" s="128">
        <f t="shared" si="2"/>
        <v>515000</v>
      </c>
      <c r="R41" s="128">
        <f t="shared" si="6"/>
        <v>0</v>
      </c>
    </row>
    <row r="42" spans="1:18" s="77" customFormat="1" ht="10.5" customHeight="1" x14ac:dyDescent="0.15">
      <c r="A42" s="43" t="s">
        <v>82</v>
      </c>
      <c r="B42" s="57">
        <v>530000</v>
      </c>
      <c r="C42" s="58">
        <v>515000</v>
      </c>
      <c r="D42" s="46" t="s">
        <v>54</v>
      </c>
      <c r="E42" s="59">
        <v>545000</v>
      </c>
      <c r="F42" s="47">
        <f t="shared" si="3"/>
        <v>30000</v>
      </c>
      <c r="G42" s="60">
        <v>54643.000000000007</v>
      </c>
      <c r="H42" s="60">
        <v>27321.500000000004</v>
      </c>
      <c r="I42" s="60">
        <v>63070.000000000007</v>
      </c>
      <c r="J42" s="60">
        <v>31535.000000000004</v>
      </c>
      <c r="K42" s="68">
        <v>96990</v>
      </c>
      <c r="L42" s="126">
        <v>48495</v>
      </c>
      <c r="M42" s="128">
        <f t="shared" si="0"/>
        <v>545000</v>
      </c>
      <c r="N42" s="128">
        <f t="shared" si="4"/>
        <v>0</v>
      </c>
      <c r="O42" s="128">
        <f t="shared" si="1"/>
        <v>545000</v>
      </c>
      <c r="P42" s="128">
        <f t="shared" si="5"/>
        <v>0</v>
      </c>
      <c r="Q42" s="128">
        <f t="shared" si="2"/>
        <v>545000</v>
      </c>
      <c r="R42" s="128">
        <f t="shared" si="6"/>
        <v>0</v>
      </c>
    </row>
    <row r="43" spans="1:18" s="77" customFormat="1" ht="10.5" customHeight="1" x14ac:dyDescent="0.15">
      <c r="A43" s="51" t="s">
        <v>83</v>
      </c>
      <c r="B43" s="52">
        <v>560000</v>
      </c>
      <c r="C43" s="61">
        <v>545000</v>
      </c>
      <c r="D43" s="54" t="s">
        <v>54</v>
      </c>
      <c r="E43" s="55">
        <v>575000</v>
      </c>
      <c r="F43" s="47">
        <f t="shared" si="3"/>
        <v>30000</v>
      </c>
      <c r="G43" s="56">
        <v>57736.000000000007</v>
      </c>
      <c r="H43" s="56">
        <v>28868.000000000004</v>
      </c>
      <c r="I43" s="56">
        <v>66640</v>
      </c>
      <c r="J43" s="56">
        <v>33320</v>
      </c>
      <c r="K43" s="66">
        <v>102480</v>
      </c>
      <c r="L43" s="125">
        <v>51240</v>
      </c>
      <c r="M43" s="128">
        <f t="shared" si="0"/>
        <v>575000</v>
      </c>
      <c r="N43" s="128">
        <f t="shared" si="4"/>
        <v>0</v>
      </c>
      <c r="O43" s="128">
        <f t="shared" si="1"/>
        <v>575000</v>
      </c>
      <c r="P43" s="128">
        <f t="shared" si="5"/>
        <v>0</v>
      </c>
      <c r="Q43" s="128">
        <f t="shared" si="2"/>
        <v>575000</v>
      </c>
      <c r="R43" s="128">
        <f t="shared" si="6"/>
        <v>0</v>
      </c>
    </row>
    <row r="44" spans="1:18" s="77" customFormat="1" ht="10.5" customHeight="1" x14ac:dyDescent="0.15">
      <c r="A44" s="43" t="s">
        <v>84</v>
      </c>
      <c r="B44" s="57">
        <v>590000</v>
      </c>
      <c r="C44" s="58">
        <v>575000</v>
      </c>
      <c r="D44" s="46" t="s">
        <v>54</v>
      </c>
      <c r="E44" s="59">
        <v>605000</v>
      </c>
      <c r="F44" s="47">
        <f t="shared" si="3"/>
        <v>30000</v>
      </c>
      <c r="G44" s="60">
        <v>60829.000000000007</v>
      </c>
      <c r="H44" s="60">
        <v>30414.500000000004</v>
      </c>
      <c r="I44" s="60">
        <v>70210</v>
      </c>
      <c r="J44" s="60">
        <v>35105</v>
      </c>
      <c r="K44" s="68">
        <v>107970</v>
      </c>
      <c r="L44" s="126">
        <v>53985</v>
      </c>
      <c r="M44" s="128">
        <f t="shared" ref="M44:M60" si="7">IF($S$8-E44&gt;0,0,E44-$S$8)</f>
        <v>605000</v>
      </c>
      <c r="N44" s="128">
        <f t="shared" si="4"/>
        <v>0</v>
      </c>
      <c r="O44" s="128">
        <f t="shared" ref="O44:O60" si="8">IF($S$9-E44&gt;0,0,E44-$S$9)</f>
        <v>605000</v>
      </c>
      <c r="P44" s="128">
        <f t="shared" si="5"/>
        <v>0</v>
      </c>
      <c r="Q44" s="128">
        <f t="shared" ref="Q44:Q60" si="9">IF($S$10-E44&gt;0,0,E44-$S$10)</f>
        <v>605000</v>
      </c>
      <c r="R44" s="128">
        <f t="shared" si="6"/>
        <v>0</v>
      </c>
    </row>
    <row r="45" spans="1:18" s="77" customFormat="1" ht="10.5" customHeight="1" x14ac:dyDescent="0.15">
      <c r="A45" s="51" t="s">
        <v>85</v>
      </c>
      <c r="B45" s="52">
        <v>620000</v>
      </c>
      <c r="C45" s="61">
        <v>605000</v>
      </c>
      <c r="D45" s="54" t="s">
        <v>54</v>
      </c>
      <c r="E45" s="55">
        <v>635000</v>
      </c>
      <c r="F45" s="47">
        <f t="shared" si="3"/>
        <v>30000</v>
      </c>
      <c r="G45" s="56">
        <v>63922.000000000007</v>
      </c>
      <c r="H45" s="56">
        <v>31961.000000000004</v>
      </c>
      <c r="I45" s="56">
        <v>73780</v>
      </c>
      <c r="J45" s="56">
        <v>36890</v>
      </c>
      <c r="K45" s="70">
        <v>113460</v>
      </c>
      <c r="L45" s="127">
        <v>56730</v>
      </c>
      <c r="M45" s="128">
        <f t="shared" si="7"/>
        <v>635000</v>
      </c>
      <c r="N45" s="128">
        <f t="shared" si="4"/>
        <v>0</v>
      </c>
      <c r="O45" s="128">
        <f t="shared" si="8"/>
        <v>635000</v>
      </c>
      <c r="P45" s="128">
        <f t="shared" si="5"/>
        <v>0</v>
      </c>
      <c r="Q45" s="128">
        <f t="shared" si="9"/>
        <v>635000</v>
      </c>
      <c r="R45" s="128">
        <f t="shared" si="6"/>
        <v>0</v>
      </c>
    </row>
    <row r="46" spans="1:18" s="77" customFormat="1" ht="10.5" customHeight="1" thickBot="1" x14ac:dyDescent="0.2">
      <c r="A46" s="43" t="s">
        <v>86</v>
      </c>
      <c r="B46" s="57">
        <v>650000</v>
      </c>
      <c r="C46" s="58">
        <v>635000</v>
      </c>
      <c r="D46" s="46" t="s">
        <v>54</v>
      </c>
      <c r="E46" s="59">
        <v>665000</v>
      </c>
      <c r="F46" s="47">
        <f t="shared" si="3"/>
        <v>30000</v>
      </c>
      <c r="G46" s="60">
        <v>67015</v>
      </c>
      <c r="H46" s="60">
        <v>33507.5</v>
      </c>
      <c r="I46" s="60">
        <v>77350</v>
      </c>
      <c r="J46" s="72">
        <v>38675</v>
      </c>
      <c r="K46" s="68">
        <v>118950</v>
      </c>
      <c r="L46" s="126">
        <v>59475</v>
      </c>
      <c r="M46" s="128">
        <f t="shared" si="7"/>
        <v>665000</v>
      </c>
      <c r="N46" s="128">
        <f t="shared" si="4"/>
        <v>0</v>
      </c>
      <c r="O46" s="128">
        <f t="shared" si="8"/>
        <v>665000</v>
      </c>
      <c r="P46" s="128">
        <f t="shared" si="5"/>
        <v>0</v>
      </c>
      <c r="Q46" s="128">
        <f t="shared" si="9"/>
        <v>665000</v>
      </c>
      <c r="R46" s="128">
        <f t="shared" si="6"/>
        <v>0</v>
      </c>
    </row>
    <row r="47" spans="1:18" s="77" customFormat="1" ht="10.5" customHeight="1" thickTop="1" x14ac:dyDescent="0.15">
      <c r="A47" s="51">
        <v>36</v>
      </c>
      <c r="B47" s="52">
        <v>680000</v>
      </c>
      <c r="C47" s="61">
        <v>665000</v>
      </c>
      <c r="D47" s="54" t="s">
        <v>54</v>
      </c>
      <c r="E47" s="55">
        <v>695000</v>
      </c>
      <c r="F47" s="47">
        <f t="shared" si="3"/>
        <v>30000</v>
      </c>
      <c r="G47" s="56">
        <v>70108.000000000015</v>
      </c>
      <c r="H47" s="56">
        <v>35054.000000000007</v>
      </c>
      <c r="I47" s="56">
        <v>80920</v>
      </c>
      <c r="J47" s="73">
        <v>40460</v>
      </c>
      <c r="K47" s="74"/>
      <c r="L47" s="75"/>
      <c r="M47" s="128">
        <f t="shared" si="7"/>
        <v>695000</v>
      </c>
      <c r="N47" s="128">
        <f t="shared" si="4"/>
        <v>0</v>
      </c>
      <c r="O47" s="128">
        <f t="shared" si="8"/>
        <v>695000</v>
      </c>
      <c r="P47" s="128">
        <f t="shared" si="5"/>
        <v>0</v>
      </c>
      <c r="Q47" s="128">
        <f t="shared" si="9"/>
        <v>695000</v>
      </c>
      <c r="R47" s="128">
        <f t="shared" si="6"/>
        <v>0</v>
      </c>
    </row>
    <row r="48" spans="1:18" s="77" customFormat="1" ht="10.5" customHeight="1" x14ac:dyDescent="0.15">
      <c r="A48" s="43">
        <v>37</v>
      </c>
      <c r="B48" s="57">
        <v>710000</v>
      </c>
      <c r="C48" s="58">
        <v>695000</v>
      </c>
      <c r="D48" s="46" t="s">
        <v>54</v>
      </c>
      <c r="E48" s="59">
        <v>730000</v>
      </c>
      <c r="F48" s="47">
        <f t="shared" si="3"/>
        <v>35000</v>
      </c>
      <c r="G48" s="60">
        <v>73201.000000000015</v>
      </c>
      <c r="H48" s="60">
        <v>36600.500000000007</v>
      </c>
      <c r="I48" s="60">
        <v>84490</v>
      </c>
      <c r="J48" s="72">
        <v>42245</v>
      </c>
      <c r="K48" s="76" t="s">
        <v>87</v>
      </c>
      <c r="M48" s="128">
        <f t="shared" si="7"/>
        <v>730000</v>
      </c>
      <c r="N48" s="128">
        <f t="shared" si="4"/>
        <v>0</v>
      </c>
      <c r="O48" s="128">
        <f t="shared" si="8"/>
        <v>730000</v>
      </c>
      <c r="P48" s="128">
        <f t="shared" si="5"/>
        <v>0</v>
      </c>
      <c r="Q48" s="128">
        <f t="shared" si="9"/>
        <v>730000</v>
      </c>
      <c r="R48" s="128">
        <f t="shared" si="6"/>
        <v>0</v>
      </c>
    </row>
    <row r="49" spans="1:18" s="77" customFormat="1" ht="10.5" customHeight="1" x14ac:dyDescent="0.15">
      <c r="A49" s="51">
        <v>38</v>
      </c>
      <c r="B49" s="52">
        <v>750000</v>
      </c>
      <c r="C49" s="61">
        <v>730000</v>
      </c>
      <c r="D49" s="54" t="s">
        <v>54</v>
      </c>
      <c r="E49" s="55">
        <v>770000</v>
      </c>
      <c r="F49" s="47">
        <f t="shared" si="3"/>
        <v>40000</v>
      </c>
      <c r="G49" s="56">
        <v>77325.000000000015</v>
      </c>
      <c r="H49" s="56">
        <v>38662.500000000007</v>
      </c>
      <c r="I49" s="56">
        <v>89250</v>
      </c>
      <c r="J49" s="73">
        <v>44625</v>
      </c>
      <c r="K49" s="213" t="s">
        <v>88</v>
      </c>
      <c r="L49" s="214"/>
      <c r="M49" s="128">
        <f t="shared" si="7"/>
        <v>770000</v>
      </c>
      <c r="N49" s="128">
        <f t="shared" si="4"/>
        <v>0</v>
      </c>
      <c r="O49" s="128">
        <f t="shared" si="8"/>
        <v>770000</v>
      </c>
      <c r="P49" s="128">
        <f t="shared" si="5"/>
        <v>0</v>
      </c>
      <c r="Q49" s="128">
        <f t="shared" si="9"/>
        <v>770000</v>
      </c>
      <c r="R49" s="128">
        <f t="shared" si="6"/>
        <v>0</v>
      </c>
    </row>
    <row r="50" spans="1:18" s="77" customFormat="1" ht="10.5" customHeight="1" x14ac:dyDescent="0.15">
      <c r="A50" s="43">
        <v>39</v>
      </c>
      <c r="B50" s="57">
        <v>790000</v>
      </c>
      <c r="C50" s="58">
        <v>770000</v>
      </c>
      <c r="D50" s="46" t="s">
        <v>54</v>
      </c>
      <c r="E50" s="59">
        <v>810000</v>
      </c>
      <c r="F50" s="47">
        <f t="shared" si="3"/>
        <v>40000</v>
      </c>
      <c r="G50" s="60">
        <v>81449.000000000015</v>
      </c>
      <c r="H50" s="60">
        <v>40724.500000000007</v>
      </c>
      <c r="I50" s="60">
        <v>94010</v>
      </c>
      <c r="J50" s="72">
        <v>47005</v>
      </c>
      <c r="K50" s="76" t="s">
        <v>89</v>
      </c>
      <c r="L50" s="78"/>
      <c r="M50" s="128">
        <f t="shared" si="7"/>
        <v>810000</v>
      </c>
      <c r="N50" s="128">
        <f t="shared" si="4"/>
        <v>0</v>
      </c>
      <c r="O50" s="128">
        <f t="shared" si="8"/>
        <v>810000</v>
      </c>
      <c r="P50" s="128">
        <f t="shared" si="5"/>
        <v>0</v>
      </c>
      <c r="Q50" s="128">
        <f t="shared" si="9"/>
        <v>810000</v>
      </c>
      <c r="R50" s="128">
        <f t="shared" si="6"/>
        <v>0</v>
      </c>
    </row>
    <row r="51" spans="1:18" s="77" customFormat="1" ht="10.5" customHeight="1" x14ac:dyDescent="0.15">
      <c r="A51" s="51">
        <v>40</v>
      </c>
      <c r="B51" s="52">
        <v>830000</v>
      </c>
      <c r="C51" s="61">
        <v>810000</v>
      </c>
      <c r="D51" s="54" t="s">
        <v>54</v>
      </c>
      <c r="E51" s="55">
        <v>855000</v>
      </c>
      <c r="F51" s="47">
        <f t="shared" si="3"/>
        <v>45000</v>
      </c>
      <c r="G51" s="56">
        <v>85573.000000000015</v>
      </c>
      <c r="H51" s="56">
        <v>42786.500000000007</v>
      </c>
      <c r="I51" s="56">
        <v>98770</v>
      </c>
      <c r="J51" s="73">
        <v>49385</v>
      </c>
      <c r="K51" s="76" t="s">
        <v>90</v>
      </c>
      <c r="L51" s="78"/>
      <c r="M51" s="128">
        <f t="shared" si="7"/>
        <v>855000</v>
      </c>
      <c r="N51" s="128">
        <f t="shared" si="4"/>
        <v>0</v>
      </c>
      <c r="O51" s="128">
        <f t="shared" si="8"/>
        <v>855000</v>
      </c>
      <c r="P51" s="128">
        <f t="shared" si="5"/>
        <v>0</v>
      </c>
      <c r="Q51" s="128">
        <f t="shared" si="9"/>
        <v>855000</v>
      </c>
      <c r="R51" s="128">
        <f t="shared" si="6"/>
        <v>0</v>
      </c>
    </row>
    <row r="52" spans="1:18" s="77" customFormat="1" ht="10.5" customHeight="1" x14ac:dyDescent="0.15">
      <c r="A52" s="43">
        <v>41</v>
      </c>
      <c r="B52" s="57">
        <v>880000</v>
      </c>
      <c r="C52" s="58">
        <v>855000</v>
      </c>
      <c r="D52" s="46" t="s">
        <v>54</v>
      </c>
      <c r="E52" s="59">
        <v>905000</v>
      </c>
      <c r="F52" s="47">
        <f t="shared" si="3"/>
        <v>50000</v>
      </c>
      <c r="G52" s="60">
        <v>90728.000000000015</v>
      </c>
      <c r="H52" s="60">
        <v>45364.000000000007</v>
      </c>
      <c r="I52" s="60">
        <v>104720.00000000001</v>
      </c>
      <c r="J52" s="72">
        <v>52360.000000000007</v>
      </c>
      <c r="K52" s="76" t="s">
        <v>91</v>
      </c>
      <c r="L52" s="78"/>
      <c r="M52" s="128">
        <f t="shared" si="7"/>
        <v>905000</v>
      </c>
      <c r="N52" s="128">
        <f t="shared" si="4"/>
        <v>0</v>
      </c>
      <c r="O52" s="128">
        <f t="shared" si="8"/>
        <v>905000</v>
      </c>
      <c r="P52" s="128">
        <f t="shared" si="5"/>
        <v>0</v>
      </c>
      <c r="Q52" s="128">
        <f t="shared" si="9"/>
        <v>905000</v>
      </c>
      <c r="R52" s="128">
        <f t="shared" si="6"/>
        <v>0</v>
      </c>
    </row>
    <row r="53" spans="1:18" s="77" customFormat="1" ht="10.5" customHeight="1" x14ac:dyDescent="0.15">
      <c r="A53" s="51">
        <v>42</v>
      </c>
      <c r="B53" s="52">
        <v>930000</v>
      </c>
      <c r="C53" s="61">
        <v>905000</v>
      </c>
      <c r="D53" s="54" t="s">
        <v>54</v>
      </c>
      <c r="E53" s="55">
        <v>955000</v>
      </c>
      <c r="F53" s="47">
        <f t="shared" si="3"/>
        <v>50000</v>
      </c>
      <c r="G53" s="56">
        <v>95883.000000000015</v>
      </c>
      <c r="H53" s="56">
        <v>47941.500000000007</v>
      </c>
      <c r="I53" s="56">
        <v>110670.00000000001</v>
      </c>
      <c r="J53" s="73">
        <v>55335.000000000007</v>
      </c>
      <c r="K53" s="76"/>
      <c r="L53" s="78"/>
      <c r="M53" s="128">
        <f t="shared" si="7"/>
        <v>955000</v>
      </c>
      <c r="N53" s="128">
        <f t="shared" si="4"/>
        <v>0</v>
      </c>
      <c r="O53" s="128">
        <f t="shared" si="8"/>
        <v>955000</v>
      </c>
      <c r="P53" s="128">
        <f t="shared" si="5"/>
        <v>0</v>
      </c>
      <c r="Q53" s="128">
        <f t="shared" si="9"/>
        <v>955000</v>
      </c>
      <c r="R53" s="128">
        <f t="shared" si="6"/>
        <v>0</v>
      </c>
    </row>
    <row r="54" spans="1:18" s="77" customFormat="1" ht="10.5" customHeight="1" x14ac:dyDescent="0.15">
      <c r="A54" s="43">
        <v>43</v>
      </c>
      <c r="B54" s="57">
        <v>980000</v>
      </c>
      <c r="C54" s="58">
        <v>955000</v>
      </c>
      <c r="D54" s="46" t="s">
        <v>54</v>
      </c>
      <c r="E54" s="59">
        <v>1005000</v>
      </c>
      <c r="F54" s="47">
        <f t="shared" si="3"/>
        <v>50000</v>
      </c>
      <c r="G54" s="60">
        <v>101038.00000000001</v>
      </c>
      <c r="H54" s="60">
        <v>50519.000000000007</v>
      </c>
      <c r="I54" s="60">
        <v>116620.00000000001</v>
      </c>
      <c r="J54" s="72">
        <v>58310.000000000007</v>
      </c>
      <c r="K54" s="76" t="s">
        <v>92</v>
      </c>
      <c r="L54" s="78"/>
      <c r="M54" s="128">
        <f t="shared" si="7"/>
        <v>1005000</v>
      </c>
      <c r="N54" s="128">
        <f t="shared" si="4"/>
        <v>0</v>
      </c>
      <c r="O54" s="128">
        <f t="shared" si="8"/>
        <v>1005000</v>
      </c>
      <c r="P54" s="128">
        <f t="shared" si="5"/>
        <v>0</v>
      </c>
      <c r="Q54" s="128">
        <f t="shared" si="9"/>
        <v>1005000</v>
      </c>
      <c r="R54" s="128">
        <f t="shared" si="6"/>
        <v>0</v>
      </c>
    </row>
    <row r="55" spans="1:18" s="77" customFormat="1" ht="10.5" customHeight="1" x14ac:dyDescent="0.15">
      <c r="A55" s="51">
        <v>44</v>
      </c>
      <c r="B55" s="52">
        <v>1030000</v>
      </c>
      <c r="C55" s="61">
        <v>1005000</v>
      </c>
      <c r="D55" s="54" t="s">
        <v>54</v>
      </c>
      <c r="E55" s="55">
        <v>1055000</v>
      </c>
      <c r="F55" s="47">
        <f t="shared" si="3"/>
        <v>50000</v>
      </c>
      <c r="G55" s="56">
        <v>106193.00000000001</v>
      </c>
      <c r="H55" s="56">
        <v>53096.500000000007</v>
      </c>
      <c r="I55" s="56">
        <v>122570.00000000001</v>
      </c>
      <c r="J55" s="73">
        <v>61285.000000000007</v>
      </c>
      <c r="K55" s="76" t="s">
        <v>93</v>
      </c>
      <c r="L55" s="78"/>
      <c r="M55" s="128">
        <f t="shared" si="7"/>
        <v>1055000</v>
      </c>
      <c r="N55" s="128">
        <f t="shared" si="4"/>
        <v>0</v>
      </c>
      <c r="O55" s="128">
        <f t="shared" si="8"/>
        <v>1055000</v>
      </c>
      <c r="P55" s="128">
        <f t="shared" si="5"/>
        <v>0</v>
      </c>
      <c r="Q55" s="128">
        <f t="shared" si="9"/>
        <v>1055000</v>
      </c>
      <c r="R55" s="128">
        <f t="shared" si="6"/>
        <v>0</v>
      </c>
    </row>
    <row r="56" spans="1:18" s="77" customFormat="1" ht="10.5" customHeight="1" x14ac:dyDescent="0.15">
      <c r="A56" s="43">
        <v>45</v>
      </c>
      <c r="B56" s="57">
        <v>1090000</v>
      </c>
      <c r="C56" s="58">
        <v>1055000</v>
      </c>
      <c r="D56" s="46" t="s">
        <v>54</v>
      </c>
      <c r="E56" s="59">
        <v>1115000</v>
      </c>
      <c r="F56" s="47">
        <f t="shared" si="3"/>
        <v>60000</v>
      </c>
      <c r="G56" s="60">
        <v>112379.00000000001</v>
      </c>
      <c r="H56" s="60">
        <v>56189.500000000007</v>
      </c>
      <c r="I56" s="60">
        <v>129710.00000000001</v>
      </c>
      <c r="J56" s="72">
        <v>64855.000000000007</v>
      </c>
      <c r="K56" s="76" t="s">
        <v>94</v>
      </c>
      <c r="L56" s="78"/>
      <c r="M56" s="128">
        <f t="shared" si="7"/>
        <v>1115000</v>
      </c>
      <c r="N56" s="128">
        <f t="shared" si="4"/>
        <v>0</v>
      </c>
      <c r="O56" s="128">
        <f t="shared" si="8"/>
        <v>1115000</v>
      </c>
      <c r="P56" s="128">
        <f t="shared" si="5"/>
        <v>0</v>
      </c>
      <c r="Q56" s="128">
        <f t="shared" si="9"/>
        <v>1115000</v>
      </c>
      <c r="R56" s="128">
        <f t="shared" si="6"/>
        <v>0</v>
      </c>
    </row>
    <row r="57" spans="1:18" s="77" customFormat="1" ht="10.5" customHeight="1" x14ac:dyDescent="0.15">
      <c r="A57" s="51">
        <v>46</v>
      </c>
      <c r="B57" s="52">
        <v>1150000</v>
      </c>
      <c r="C57" s="61">
        <v>1115000</v>
      </c>
      <c r="D57" s="54" t="s">
        <v>54</v>
      </c>
      <c r="E57" s="55">
        <v>1175000</v>
      </c>
      <c r="F57" s="47">
        <f t="shared" si="3"/>
        <v>60000</v>
      </c>
      <c r="G57" s="56">
        <v>118565.00000000001</v>
      </c>
      <c r="H57" s="56">
        <v>59282.500000000007</v>
      </c>
      <c r="I57" s="56">
        <v>136850</v>
      </c>
      <c r="J57" s="73">
        <v>68425</v>
      </c>
      <c r="K57" s="76" t="s">
        <v>95</v>
      </c>
      <c r="L57" s="79"/>
      <c r="M57" s="128">
        <f t="shared" si="7"/>
        <v>1175000</v>
      </c>
      <c r="N57" s="128">
        <f t="shared" si="4"/>
        <v>0</v>
      </c>
      <c r="O57" s="128">
        <f t="shared" si="8"/>
        <v>1175000</v>
      </c>
      <c r="P57" s="128">
        <f t="shared" si="5"/>
        <v>0</v>
      </c>
      <c r="Q57" s="128">
        <f t="shared" si="9"/>
        <v>1175000</v>
      </c>
      <c r="R57" s="128">
        <f t="shared" si="6"/>
        <v>0</v>
      </c>
    </row>
    <row r="58" spans="1:18" s="77" customFormat="1" ht="10.5" customHeight="1" x14ac:dyDescent="0.15">
      <c r="A58" s="80">
        <v>47</v>
      </c>
      <c r="B58" s="81">
        <v>1210000</v>
      </c>
      <c r="C58" s="82">
        <v>1175000</v>
      </c>
      <c r="D58" s="78" t="s">
        <v>54</v>
      </c>
      <c r="E58" s="83">
        <v>1235000</v>
      </c>
      <c r="F58" s="47">
        <f t="shared" si="3"/>
        <v>60000</v>
      </c>
      <c r="G58" s="84">
        <v>124751.00000000001</v>
      </c>
      <c r="H58" s="84">
        <v>62375.500000000007</v>
      </c>
      <c r="I58" s="84">
        <v>143990</v>
      </c>
      <c r="J58" s="85">
        <v>71995</v>
      </c>
      <c r="K58" s="76" t="s">
        <v>96</v>
      </c>
      <c r="L58" s="79"/>
      <c r="M58" s="128">
        <f t="shared" si="7"/>
        <v>1235000</v>
      </c>
      <c r="N58" s="128">
        <f t="shared" si="4"/>
        <v>0</v>
      </c>
      <c r="O58" s="128">
        <f t="shared" si="8"/>
        <v>1235000</v>
      </c>
      <c r="P58" s="128">
        <f t="shared" si="5"/>
        <v>0</v>
      </c>
      <c r="Q58" s="128">
        <f t="shared" si="9"/>
        <v>1235000</v>
      </c>
      <c r="R58" s="128">
        <f t="shared" si="6"/>
        <v>0</v>
      </c>
    </row>
    <row r="59" spans="1:18" s="77" customFormat="1" ht="10.5" customHeight="1" x14ac:dyDescent="0.15">
      <c r="A59" s="86">
        <v>48</v>
      </c>
      <c r="B59" s="52">
        <v>1270000</v>
      </c>
      <c r="C59" s="61">
        <v>1235000</v>
      </c>
      <c r="D59" s="87" t="s">
        <v>54</v>
      </c>
      <c r="E59" s="55">
        <v>1295000</v>
      </c>
      <c r="F59" s="47">
        <f t="shared" si="3"/>
        <v>60000</v>
      </c>
      <c r="G59" s="56">
        <v>130937.00000000001</v>
      </c>
      <c r="H59" s="56">
        <v>65468.500000000007</v>
      </c>
      <c r="I59" s="56">
        <v>151130</v>
      </c>
      <c r="J59" s="88">
        <v>75565</v>
      </c>
      <c r="K59" s="78"/>
      <c r="L59" s="78"/>
      <c r="M59" s="128">
        <f t="shared" si="7"/>
        <v>1295000</v>
      </c>
      <c r="N59" s="128">
        <f t="shared" si="4"/>
        <v>0</v>
      </c>
      <c r="O59" s="128">
        <f t="shared" si="8"/>
        <v>1295000</v>
      </c>
      <c r="P59" s="128">
        <f t="shared" si="5"/>
        <v>0</v>
      </c>
      <c r="Q59" s="128">
        <f t="shared" si="9"/>
        <v>1295000</v>
      </c>
      <c r="R59" s="128">
        <f t="shared" si="6"/>
        <v>0</v>
      </c>
    </row>
    <row r="60" spans="1:18" s="77" customFormat="1" ht="10.5" customHeight="1" x14ac:dyDescent="0.15">
      <c r="A60" s="43">
        <v>49</v>
      </c>
      <c r="B60" s="57">
        <v>1330000</v>
      </c>
      <c r="C60" s="58">
        <v>1295000</v>
      </c>
      <c r="D60" s="46" t="s">
        <v>54</v>
      </c>
      <c r="E60" s="59">
        <v>1355000</v>
      </c>
      <c r="F60" s="47">
        <f t="shared" si="3"/>
        <v>60000</v>
      </c>
      <c r="G60" s="60">
        <v>137123.00000000003</v>
      </c>
      <c r="H60" s="60">
        <v>68561.500000000015</v>
      </c>
      <c r="I60" s="60">
        <v>158270</v>
      </c>
      <c r="J60" s="85">
        <v>79135</v>
      </c>
      <c r="K60" s="78"/>
      <c r="L60" s="78"/>
      <c r="M60" s="128">
        <f t="shared" si="7"/>
        <v>1355000</v>
      </c>
      <c r="N60" s="128">
        <f t="shared" si="4"/>
        <v>0</v>
      </c>
      <c r="O60" s="128">
        <f t="shared" si="8"/>
        <v>1355000</v>
      </c>
      <c r="P60" s="128">
        <f t="shared" si="5"/>
        <v>0</v>
      </c>
      <c r="Q60" s="128">
        <f t="shared" si="9"/>
        <v>1355000</v>
      </c>
      <c r="R60" s="128">
        <f t="shared" si="6"/>
        <v>0</v>
      </c>
    </row>
    <row r="61" spans="1:18" s="77" customFormat="1" ht="10.5" customHeight="1" thickBot="1" x14ac:dyDescent="0.2">
      <c r="A61" s="140">
        <v>50</v>
      </c>
      <c r="B61" s="141">
        <v>1390000</v>
      </c>
      <c r="C61" s="142">
        <v>1355000</v>
      </c>
      <c r="D61" s="143" t="s">
        <v>54</v>
      </c>
      <c r="E61" s="144"/>
      <c r="F61" s="141"/>
      <c r="G61" s="145">
        <v>143309.00000000003</v>
      </c>
      <c r="H61" s="145">
        <v>71654.500000000015</v>
      </c>
      <c r="I61" s="145">
        <v>165410</v>
      </c>
      <c r="J61" s="146">
        <v>82705</v>
      </c>
      <c r="K61" s="78"/>
      <c r="L61" s="78"/>
      <c r="M61" s="121"/>
      <c r="N61" s="121"/>
      <c r="O61" s="121"/>
      <c r="P61" s="121"/>
      <c r="Q61" s="121"/>
      <c r="R61" s="121"/>
    </row>
    <row r="62" spans="1:18" s="77" customFormat="1" ht="7.5" customHeight="1" thickTop="1" x14ac:dyDescent="0.15">
      <c r="A62" s="96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</sheetData>
  <mergeCells count="16">
    <mergeCell ref="K49:L49"/>
    <mergeCell ref="A7:B8"/>
    <mergeCell ref="C7:E10"/>
    <mergeCell ref="G7:J7"/>
    <mergeCell ref="K7:L7"/>
    <mergeCell ref="G8:H8"/>
    <mergeCell ref="I8:J8"/>
    <mergeCell ref="K8:L8"/>
    <mergeCell ref="A9:A10"/>
    <mergeCell ref="B9:B10"/>
    <mergeCell ref="G9:H9"/>
    <mergeCell ref="M11:N11"/>
    <mergeCell ref="O11:P11"/>
    <mergeCell ref="Q11:R11"/>
    <mergeCell ref="I9:J9"/>
    <mergeCell ref="K9:L9"/>
  </mergeCells>
  <phoneticPr fontId="2"/>
  <pageMargins left="0.7" right="0.7" top="0.75" bottom="0.75" header="0.3" footer="0.3"/>
  <pageSetup paperSize="9" scale="83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社会保険料計算表</vt:lpstr>
      <vt:lpstr>（参考）健康保険・厚生年金保険の保険料額表</vt:lpstr>
      <vt:lpstr>計算</vt:lpstr>
      <vt:lpstr>社会保険料計算表!Print_Area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相楽さん</dc:creator>
  <cp:lastModifiedBy>鹿児島県</cp:lastModifiedBy>
  <cp:lastPrinted>2023-04-20T07:34:58Z</cp:lastPrinted>
  <dcterms:created xsi:type="dcterms:W3CDTF">1997-01-08T22:48:59Z</dcterms:created>
  <dcterms:modified xsi:type="dcterms:W3CDTF">2025-09-05T10:49:48Z</dcterms:modified>
</cp:coreProperties>
</file>