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66925"/>
  <mc:AlternateContent xmlns:mc="http://schemas.openxmlformats.org/markup-compatibility/2006">
    <mc:Choice Requires="x15">
      <x15ac:absPath xmlns:x15ac="http://schemas.microsoft.com/office/spreadsheetml/2010/11/ac" url="Z:\103　企画分析係\61産業連関表\03_簡易分析ツール（毎年２月上旬更新）\03　R2年表版\260206　R8更新\"/>
    </mc:Choice>
  </mc:AlternateContent>
  <xr:revisionPtr revIDLastSave="0" documentId="13_ncr:1_{B28AAEEA-7F04-4F1E-9240-6A28BE3BB0BD}" xr6:coauthVersionLast="47" xr6:coauthVersionMax="47" xr10:uidLastSave="{00000000-0000-0000-0000-000000000000}"/>
  <bookViews>
    <workbookView xWindow="-120" yWindow="-120" windowWidth="29040" windowHeight="15720" tabRatio="900" activeTab="1" xr2:uid="{C0D26433-4D79-47A0-9E28-5FB697A51401}"/>
  </bookViews>
  <sheets>
    <sheet name="【各データの取得先】" sheetId="17" r:id="rId1"/>
    <sheet name="【入力シート】" sheetId="1" r:id="rId2"/>
    <sheet name="測定結果１（要約）" sheetId="14" r:id="rId3"/>
    <sheet name="測定結果２（詳細）" sheetId="16" r:id="rId4"/>
    <sheet name="【本表】生産者価格評価表" sheetId="4" r:id="rId5"/>
    <sheet name="【附帯表】雇用表" sheetId="13" r:id="rId6"/>
    <sheet name="各種係数表" sheetId="2" r:id="rId7"/>
    <sheet name="【別表】マージン額・率表" sheetId="18" r:id="rId8"/>
    <sheet name="【別表】投入係数表" sheetId="11" r:id="rId9"/>
    <sheet name="【別表】逆行列係数表（開放型）" sheetId="12" r:id="rId10"/>
    <sheet name="&lt;Calc&gt;マージン剥ぎ" sheetId="9" r:id="rId11"/>
    <sheet name="&lt;Calc&gt;波及効果測定" sheetId="10" r:id="rId12"/>
  </sheets>
  <definedNames>
    <definedName name="_xlnm._FilterDatabase" localSheetId="3" hidden="1">'測定結果２（詳細）'!$B$10:$K$10</definedName>
    <definedName name="_xlnm.Print_Area" localSheetId="3">'測定結果２（詳細）'!$B:$Q</definedName>
    <definedName name="_xlnm.Print_Titles" localSheetId="4">【本表】生産者価格評価表!$A:$B,【本表】生産者価格評価表!$1:$3</definedName>
    <definedName name="_xlnm.Print_Titles" localSheetId="3">'測定結果２（詳細）'!$5:$9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1" i="1" l="1"/>
  <c r="K1" i="16"/>
  <c r="AQ52" i="4" l="1"/>
  <c r="AQ53" i="4" s="1"/>
  <c r="AP52" i="4"/>
  <c r="AP53" i="4" s="1"/>
  <c r="AO52" i="4"/>
  <c r="AN52" i="4"/>
  <c r="AM52" i="4"/>
  <c r="AL52" i="4"/>
  <c r="AL53" i="4" s="1"/>
  <c r="AK52" i="4"/>
  <c r="AJ52" i="4"/>
  <c r="AI52" i="4"/>
  <c r="AI53" i="4" s="1"/>
  <c r="AH52" i="4"/>
  <c r="AH53" i="4" s="1"/>
  <c r="AG52" i="4"/>
  <c r="AF52" i="4"/>
  <c r="AE52" i="4"/>
  <c r="AD52" i="4"/>
  <c r="AD53" i="4" s="1"/>
  <c r="AC52" i="4"/>
  <c r="AB52" i="4"/>
  <c r="AA52" i="4"/>
  <c r="AA53" i="4" s="1"/>
  <c r="Z52" i="4"/>
  <c r="Z53" i="4" s="1"/>
  <c r="Y52" i="4"/>
  <c r="X52" i="4"/>
  <c r="W52" i="4"/>
  <c r="V52" i="4"/>
  <c r="V53" i="4" s="1"/>
  <c r="U52" i="4"/>
  <c r="T52" i="4"/>
  <c r="S52" i="4"/>
  <c r="S53" i="4" s="1"/>
  <c r="R52" i="4"/>
  <c r="R53" i="4" s="1"/>
  <c r="Q52" i="4"/>
  <c r="P52" i="4"/>
  <c r="O52" i="4"/>
  <c r="N52" i="4"/>
  <c r="N53" i="4" s="1"/>
  <c r="M52" i="4"/>
  <c r="M53" i="4" s="1"/>
  <c r="L52" i="4"/>
  <c r="K52" i="4"/>
  <c r="K53" i="4" s="1"/>
  <c r="J52" i="4"/>
  <c r="J53" i="4" s="1"/>
  <c r="I52" i="4"/>
  <c r="H52" i="4"/>
  <c r="G52" i="4"/>
  <c r="F52" i="4"/>
  <c r="F53" i="4" s="1"/>
  <c r="E52" i="4"/>
  <c r="E53" i="4" s="1"/>
  <c r="D52" i="4"/>
  <c r="C52" i="4"/>
  <c r="C53" i="4" s="1"/>
  <c r="BH45" i="4"/>
  <c r="BG45" i="4"/>
  <c r="BF45" i="4"/>
  <c r="BE45" i="4"/>
  <c r="BB45" i="4"/>
  <c r="BA45" i="4"/>
  <c r="AX45" i="4"/>
  <c r="AW45" i="4"/>
  <c r="AV45" i="4"/>
  <c r="AU45" i="4"/>
  <c r="AT45" i="4"/>
  <c r="AS45" i="4"/>
  <c r="AQ45" i="4"/>
  <c r="AP45" i="4"/>
  <c r="AO45" i="4"/>
  <c r="AN45" i="4"/>
  <c r="AM45" i="4"/>
  <c r="AL45" i="4"/>
  <c r="AK45" i="4"/>
  <c r="AK53" i="4" s="1"/>
  <c r="AJ45" i="4"/>
  <c r="AI45" i="4"/>
  <c r="AH45" i="4"/>
  <c r="AG45" i="4"/>
  <c r="AF45" i="4"/>
  <c r="AE45" i="4"/>
  <c r="AD45" i="4"/>
  <c r="AC45" i="4"/>
  <c r="AC53" i="4" s="1"/>
  <c r="AB45" i="4"/>
  <c r="AA45" i="4"/>
  <c r="Z45" i="4"/>
  <c r="Y45" i="4"/>
  <c r="X45" i="4"/>
  <c r="W45" i="4"/>
  <c r="V45" i="4"/>
  <c r="U45" i="4"/>
  <c r="U53" i="4" s="1"/>
  <c r="T45" i="4"/>
  <c r="S45" i="4"/>
  <c r="R45" i="4"/>
  <c r="Q45" i="4"/>
  <c r="P45" i="4"/>
  <c r="O45" i="4"/>
  <c r="N45" i="4"/>
  <c r="M45" i="4"/>
  <c r="L45" i="4"/>
  <c r="K45" i="4"/>
  <c r="J45" i="4"/>
  <c r="I45" i="4"/>
  <c r="H45" i="4"/>
  <c r="G45" i="4"/>
  <c r="F45" i="4"/>
  <c r="E45" i="4"/>
  <c r="D45" i="4"/>
  <c r="C45" i="4"/>
  <c r="BI16" i="4"/>
  <c r="BJ16" i="4" s="1"/>
  <c r="BC40" i="4"/>
  <c r="BI40" i="4" s="1"/>
  <c r="BJ40" i="4" s="1"/>
  <c r="BC37" i="4"/>
  <c r="BI37" i="4" s="1"/>
  <c r="BJ37" i="4" s="1"/>
  <c r="BC32" i="4"/>
  <c r="BI32" i="4" s="1"/>
  <c r="BJ32" i="4" s="1"/>
  <c r="BC29" i="4"/>
  <c r="BD29" i="4" s="1"/>
  <c r="BC24" i="4"/>
  <c r="BD24" i="4" s="1"/>
  <c r="BC21" i="4"/>
  <c r="BI21" i="4" s="1"/>
  <c r="BJ21" i="4" s="1"/>
  <c r="BC16" i="4"/>
  <c r="BD16" i="4" s="1"/>
  <c r="BC13" i="4"/>
  <c r="BI13" i="4" s="1"/>
  <c r="BJ13" i="4" s="1"/>
  <c r="BC8" i="4"/>
  <c r="BI8" i="4" s="1"/>
  <c r="BJ8" i="4" s="1"/>
  <c r="BC5" i="4"/>
  <c r="BI5" i="4" s="1"/>
  <c r="BJ5" i="4" s="1"/>
  <c r="AY44" i="4"/>
  <c r="AY43" i="4"/>
  <c r="AY42" i="4"/>
  <c r="AY41" i="4"/>
  <c r="AY40" i="4"/>
  <c r="AY39" i="4"/>
  <c r="BC39" i="4" s="1"/>
  <c r="BI39" i="4" s="1"/>
  <c r="BJ39" i="4" s="1"/>
  <c r="AY38" i="4"/>
  <c r="AY37" i="4"/>
  <c r="AY36" i="4"/>
  <c r="AY35" i="4"/>
  <c r="AY34" i="4"/>
  <c r="AY33" i="4"/>
  <c r="BC33" i="4" s="1"/>
  <c r="BI33" i="4" s="1"/>
  <c r="BJ33" i="4" s="1"/>
  <c r="AY32" i="4"/>
  <c r="AY31" i="4"/>
  <c r="BC31" i="4" s="1"/>
  <c r="BI31" i="4" s="1"/>
  <c r="BJ31" i="4" s="1"/>
  <c r="AY30" i="4"/>
  <c r="AY29" i="4"/>
  <c r="AY28" i="4"/>
  <c r="AY27" i="4"/>
  <c r="AY26" i="4"/>
  <c r="BC26" i="4" s="1"/>
  <c r="BI26" i="4" s="1"/>
  <c r="AY25" i="4"/>
  <c r="BC25" i="4" s="1"/>
  <c r="BI25" i="4" s="1"/>
  <c r="BJ25" i="4" s="1"/>
  <c r="AY24" i="4"/>
  <c r="AY23" i="4"/>
  <c r="BC23" i="4" s="1"/>
  <c r="BI23" i="4" s="1"/>
  <c r="BJ23" i="4" s="1"/>
  <c r="AY22" i="4"/>
  <c r="AY21" i="4"/>
  <c r="AY20" i="4"/>
  <c r="AY19" i="4"/>
  <c r="AY18" i="4"/>
  <c r="BC18" i="4" s="1"/>
  <c r="BI18" i="4" s="1"/>
  <c r="AY17" i="4"/>
  <c r="AY16" i="4"/>
  <c r="AY15" i="4"/>
  <c r="AY14" i="4"/>
  <c r="BC14" i="4" s="1"/>
  <c r="BI14" i="4" s="1"/>
  <c r="AY13" i="4"/>
  <c r="AY12" i="4"/>
  <c r="AY11" i="4"/>
  <c r="AY10" i="4"/>
  <c r="AY9" i="4"/>
  <c r="AY8" i="4"/>
  <c r="AY7" i="4"/>
  <c r="BC7" i="4" s="1"/>
  <c r="BI7" i="4" s="1"/>
  <c r="BJ7" i="4" s="1"/>
  <c r="AY6" i="4"/>
  <c r="AY5" i="4"/>
  <c r="AY4" i="4"/>
  <c r="BC4" i="4" s="1"/>
  <c r="AR51" i="4"/>
  <c r="AR50" i="4"/>
  <c r="AR49" i="4"/>
  <c r="AR48" i="4"/>
  <c r="AR47" i="4"/>
  <c r="AR46" i="4"/>
  <c r="AR52" i="4" s="1"/>
  <c r="AR44" i="4"/>
  <c r="AR43" i="4"/>
  <c r="AR42" i="4"/>
  <c r="AR41" i="4"/>
  <c r="AR40" i="4"/>
  <c r="AR39" i="4"/>
  <c r="AR38" i="4"/>
  <c r="AR37" i="4"/>
  <c r="AR36" i="4"/>
  <c r="AR35" i="4"/>
  <c r="AR34" i="4"/>
  <c r="AR33" i="4"/>
  <c r="AR32" i="4"/>
  <c r="AR31" i="4"/>
  <c r="AR30" i="4"/>
  <c r="AR29" i="4"/>
  <c r="AR28" i="4"/>
  <c r="AR27" i="4"/>
  <c r="AR26" i="4"/>
  <c r="AR25" i="4"/>
  <c r="AR24" i="4"/>
  <c r="AR23" i="4"/>
  <c r="AR22" i="4"/>
  <c r="AR21" i="4"/>
  <c r="AR20" i="4"/>
  <c r="AR19" i="4"/>
  <c r="AR18" i="4"/>
  <c r="AR17" i="4"/>
  <c r="AR16" i="4"/>
  <c r="AR15" i="4"/>
  <c r="AR14" i="4"/>
  <c r="AR13" i="4"/>
  <c r="AR12" i="4"/>
  <c r="AR11" i="4"/>
  <c r="AR10" i="4"/>
  <c r="AR9" i="4"/>
  <c r="AR8" i="4"/>
  <c r="AR7" i="4"/>
  <c r="AR6" i="4"/>
  <c r="AR5" i="4"/>
  <c r="AR4" i="4"/>
  <c r="AZ4" i="4" s="1"/>
  <c r="BD7" i="4" l="1"/>
  <c r="BD15" i="4"/>
  <c r="BD23" i="4"/>
  <c r="BD31" i="4"/>
  <c r="BD39" i="4"/>
  <c r="BJ14" i="4"/>
  <c r="BD25" i="4"/>
  <c r="BD18" i="4"/>
  <c r="BJ26" i="4"/>
  <c r="BD17" i="4"/>
  <c r="BD33" i="4"/>
  <c r="BD4" i="4"/>
  <c r="BI4" i="4"/>
  <c r="AZ22" i="4"/>
  <c r="AZ15" i="4"/>
  <c r="BD5" i="4"/>
  <c r="BI29" i="4"/>
  <c r="BJ29" i="4" s="1"/>
  <c r="AZ8" i="4"/>
  <c r="AZ16" i="4"/>
  <c r="AZ24" i="4"/>
  <c r="AZ32" i="4"/>
  <c r="AZ40" i="4"/>
  <c r="BC15" i="4"/>
  <c r="BI15" i="4" s="1"/>
  <c r="BJ15" i="4" s="1"/>
  <c r="BD14" i="4"/>
  <c r="BJ10" i="4"/>
  <c r="D53" i="4"/>
  <c r="L53" i="4"/>
  <c r="T53" i="4"/>
  <c r="AB53" i="4"/>
  <c r="AJ53" i="4"/>
  <c r="AZ6" i="4"/>
  <c r="AZ30" i="4"/>
  <c r="AZ7" i="4"/>
  <c r="BC6" i="4"/>
  <c r="BD37" i="4"/>
  <c r="AZ9" i="4"/>
  <c r="AZ41" i="4"/>
  <c r="AZ42" i="4"/>
  <c r="BD8" i="4"/>
  <c r="BD32" i="4"/>
  <c r="BJ18" i="4"/>
  <c r="AY45" i="4"/>
  <c r="AZ39" i="4"/>
  <c r="BC22" i="4"/>
  <c r="BD13" i="4"/>
  <c r="AZ25" i="4"/>
  <c r="BI24" i="4"/>
  <c r="BJ24" i="4" s="1"/>
  <c r="AZ10" i="4"/>
  <c r="AZ34" i="4"/>
  <c r="BD40" i="4"/>
  <c r="AZ11" i="4"/>
  <c r="AZ19" i="4"/>
  <c r="AZ27" i="4"/>
  <c r="AZ35" i="4"/>
  <c r="AZ43" i="4"/>
  <c r="BC10" i="4"/>
  <c r="BI10" i="4" s="1"/>
  <c r="BC34" i="4"/>
  <c r="BC42" i="4"/>
  <c r="AR45" i="4"/>
  <c r="AR53" i="4" s="1"/>
  <c r="G53" i="4"/>
  <c r="O53" i="4"/>
  <c r="W53" i="4"/>
  <c r="AE53" i="4"/>
  <c r="AM53" i="4"/>
  <c r="AZ14" i="4"/>
  <c r="AZ38" i="4"/>
  <c r="AZ23" i="4"/>
  <c r="BC30" i="4"/>
  <c r="AZ17" i="4"/>
  <c r="AZ18" i="4"/>
  <c r="BC9" i="4"/>
  <c r="BI9" i="4" s="1"/>
  <c r="BJ9" i="4" s="1"/>
  <c r="BC41" i="4"/>
  <c r="BI41" i="4" s="1"/>
  <c r="BJ41" i="4" s="1"/>
  <c r="AZ12" i="4"/>
  <c r="AZ20" i="4"/>
  <c r="AZ28" i="4"/>
  <c r="AZ36" i="4"/>
  <c r="AZ44" i="4"/>
  <c r="BC11" i="4"/>
  <c r="BI11" i="4" s="1"/>
  <c r="BJ11" i="4" s="1"/>
  <c r="BC19" i="4"/>
  <c r="BI19" i="4" s="1"/>
  <c r="BJ19" i="4" s="1"/>
  <c r="BC27" i="4"/>
  <c r="BI27" i="4" s="1"/>
  <c r="BJ27" i="4" s="1"/>
  <c r="BC35" i="4"/>
  <c r="BC43" i="4"/>
  <c r="BD26" i="4"/>
  <c r="H53" i="4"/>
  <c r="P53" i="4"/>
  <c r="X53" i="4"/>
  <c r="AF53" i="4"/>
  <c r="AN53" i="4"/>
  <c r="AZ31" i="4"/>
  <c r="BC38" i="4"/>
  <c r="BD21" i="4"/>
  <c r="AZ33" i="4"/>
  <c r="AZ26" i="4"/>
  <c r="BC17" i="4"/>
  <c r="BI17" i="4" s="1"/>
  <c r="BJ17" i="4" s="1"/>
  <c r="AZ5" i="4"/>
  <c r="AZ13" i="4"/>
  <c r="AZ21" i="4"/>
  <c r="AZ29" i="4"/>
  <c r="AZ37" i="4"/>
  <c r="BC12" i="4"/>
  <c r="BC20" i="4"/>
  <c r="BC28" i="4"/>
  <c r="BC36" i="4"/>
  <c r="BC44" i="4"/>
  <c r="I53" i="4"/>
  <c r="Q53" i="4"/>
  <c r="Y53" i="4"/>
  <c r="AG53" i="4"/>
  <c r="AO53" i="4"/>
  <c r="D8" i="9" a="1"/>
  <c r="D9" i="9" s="1"/>
  <c r="M7" i="18" a="1"/>
  <c r="M8" i="2" a="1"/>
  <c r="M8" i="2" s="1"/>
  <c r="J8" i="2" a="1"/>
  <c r="J8" i="2" s="1"/>
  <c r="I8" i="2" a="1"/>
  <c r="I8" i="2" s="1"/>
  <c r="H8" i="2" a="1"/>
  <c r="H9" i="2" s="1"/>
  <c r="BI38" i="4" l="1"/>
  <c r="BJ38" i="4" s="1"/>
  <c r="BD38" i="4"/>
  <c r="BI43" i="4"/>
  <c r="BJ43" i="4" s="1"/>
  <c r="BD43" i="4"/>
  <c r="BI42" i="4"/>
  <c r="BJ42" i="4" s="1"/>
  <c r="BD42" i="4"/>
  <c r="BI6" i="4"/>
  <c r="BJ6" i="4" s="1"/>
  <c r="BC45" i="4"/>
  <c r="BD6" i="4"/>
  <c r="BI12" i="4"/>
  <c r="BJ12" i="4" s="1"/>
  <c r="BD12" i="4"/>
  <c r="BI30" i="4"/>
  <c r="BJ30" i="4" s="1"/>
  <c r="BD30" i="4"/>
  <c r="C4" i="11" a="1"/>
  <c r="Y4" i="11" s="1"/>
  <c r="BI22" i="4"/>
  <c r="BJ22" i="4" s="1"/>
  <c r="BD22" i="4"/>
  <c r="BJ4" i="4"/>
  <c r="BI35" i="4"/>
  <c r="BJ35" i="4" s="1"/>
  <c r="BD35" i="4"/>
  <c r="BI34" i="4"/>
  <c r="BJ34" i="4" s="1"/>
  <c r="BD34" i="4"/>
  <c r="AZ45" i="4"/>
  <c r="BD44" i="4"/>
  <c r="BI44" i="4"/>
  <c r="BJ44" i="4" s="1"/>
  <c r="BI36" i="4"/>
  <c r="BJ36" i="4" s="1"/>
  <c r="BD36" i="4"/>
  <c r="BD19" i="4"/>
  <c r="BI28" i="4"/>
  <c r="BJ28" i="4" s="1"/>
  <c r="BD28" i="4"/>
  <c r="BD41" i="4"/>
  <c r="BI20" i="4"/>
  <c r="BJ20" i="4" s="1"/>
  <c r="BD20" i="4"/>
  <c r="BD9" i="4"/>
  <c r="BD45" i="4" s="1"/>
  <c r="BD27" i="4"/>
  <c r="BD10" i="4"/>
  <c r="BD11" i="4"/>
  <c r="D46" i="9"/>
  <c r="D30" i="9"/>
  <c r="D22" i="9"/>
  <c r="D37" i="9"/>
  <c r="D13" i="9"/>
  <c r="D36" i="9"/>
  <c r="D12" i="9"/>
  <c r="D35" i="9"/>
  <c r="D11" i="9"/>
  <c r="D42" i="9"/>
  <c r="D34" i="9"/>
  <c r="D26" i="9"/>
  <c r="D18" i="9"/>
  <c r="D10" i="9"/>
  <c r="D48" i="9"/>
  <c r="D40" i="9"/>
  <c r="D32" i="9"/>
  <c r="D24" i="9"/>
  <c r="D16" i="9"/>
  <c r="D8" i="9"/>
  <c r="D47" i="9"/>
  <c r="D39" i="9"/>
  <c r="D31" i="9"/>
  <c r="D23" i="9"/>
  <c r="D15" i="9"/>
  <c r="D38" i="9"/>
  <c r="D14" i="9"/>
  <c r="D45" i="9"/>
  <c r="D29" i="9"/>
  <c r="D21" i="9"/>
  <c r="D44" i="9"/>
  <c r="D28" i="9"/>
  <c r="D20" i="9"/>
  <c r="D43" i="9"/>
  <c r="D27" i="9"/>
  <c r="D19" i="9"/>
  <c r="D41" i="9"/>
  <c r="D33" i="9"/>
  <c r="D25" i="9"/>
  <c r="D17" i="9"/>
  <c r="N9" i="18"/>
  <c r="P11" i="18"/>
  <c r="R13" i="18"/>
  <c r="M16" i="18"/>
  <c r="O18" i="18"/>
  <c r="Q20" i="18"/>
  <c r="S22" i="18"/>
  <c r="N25" i="18"/>
  <c r="P27" i="18"/>
  <c r="R29" i="18"/>
  <c r="M32" i="18"/>
  <c r="O34" i="18"/>
  <c r="Q36" i="18"/>
  <c r="Q38" i="18"/>
  <c r="Q40" i="18"/>
  <c r="N42" i="18"/>
  <c r="N44" i="18"/>
  <c r="R45" i="18"/>
  <c r="R47" i="18"/>
  <c r="Q7" i="18"/>
  <c r="S9" i="18"/>
  <c r="N12" i="18"/>
  <c r="P14" i="18"/>
  <c r="R16" i="18"/>
  <c r="M19" i="18"/>
  <c r="O21" i="18"/>
  <c r="Q23" i="18"/>
  <c r="S25" i="18"/>
  <c r="N28" i="18"/>
  <c r="P30" i="18"/>
  <c r="R32" i="18"/>
  <c r="M35" i="18"/>
  <c r="N37" i="18"/>
  <c r="R38" i="18"/>
  <c r="R40" i="18"/>
  <c r="O42" i="18"/>
  <c r="O44" i="18"/>
  <c r="O46" i="18"/>
  <c r="S47" i="18"/>
  <c r="R7" i="18"/>
  <c r="M10" i="18"/>
  <c r="O12" i="18"/>
  <c r="Q14" i="18"/>
  <c r="S16" i="18"/>
  <c r="N19" i="18"/>
  <c r="P21" i="18"/>
  <c r="R23" i="18"/>
  <c r="M26" i="18"/>
  <c r="O28" i="18"/>
  <c r="Q30" i="18"/>
  <c r="S32" i="18"/>
  <c r="N35" i="18"/>
  <c r="O37" i="18"/>
  <c r="S38" i="18"/>
  <c r="S40" i="18"/>
  <c r="S42" i="18"/>
  <c r="P44" i="18"/>
  <c r="P46" i="18"/>
  <c r="Q13" i="18"/>
  <c r="P38" i="18"/>
  <c r="Q47" i="18"/>
  <c r="S7" i="18"/>
  <c r="N10" i="18"/>
  <c r="P12" i="18"/>
  <c r="R14" i="18"/>
  <c r="M17" i="18"/>
  <c r="O19" i="18"/>
  <c r="Q21" i="18"/>
  <c r="S23" i="18"/>
  <c r="N26" i="18"/>
  <c r="P28" i="18"/>
  <c r="R30" i="18"/>
  <c r="M33" i="18"/>
  <c r="O35" i="18"/>
  <c r="P37" i="18"/>
  <c r="P39" i="18"/>
  <c r="M41" i="18"/>
  <c r="M43" i="18"/>
  <c r="Q44" i="18"/>
  <c r="Q46" i="18"/>
  <c r="M9" i="18"/>
  <c r="S15" i="18"/>
  <c r="N18" i="18"/>
  <c r="P20" i="18"/>
  <c r="R22" i="18"/>
  <c r="M25" i="18"/>
  <c r="O27" i="18"/>
  <c r="Q29" i="18"/>
  <c r="S31" i="18"/>
  <c r="N34" i="18"/>
  <c r="P36" i="18"/>
  <c r="M40" i="18"/>
  <c r="M42" i="18"/>
  <c r="M44" i="18"/>
  <c r="Q45" i="18"/>
  <c r="M8" i="18"/>
  <c r="O10" i="18"/>
  <c r="Q12" i="18"/>
  <c r="S14" i="18"/>
  <c r="N17" i="18"/>
  <c r="P19" i="18"/>
  <c r="R21" i="18"/>
  <c r="M24" i="18"/>
  <c r="O26" i="18"/>
  <c r="Q28" i="18"/>
  <c r="S30" i="18"/>
  <c r="N33" i="18"/>
  <c r="P35" i="18"/>
  <c r="Q37" i="18"/>
  <c r="Q39" i="18"/>
  <c r="N41" i="18"/>
  <c r="N43" i="18"/>
  <c r="N45" i="18"/>
  <c r="R46" i="18"/>
  <c r="S8" i="18"/>
  <c r="N11" i="18"/>
  <c r="P13" i="18"/>
  <c r="R15" i="18"/>
  <c r="M18" i="18"/>
  <c r="O20" i="18"/>
  <c r="Q22" i="18"/>
  <c r="S24" i="18"/>
  <c r="N27" i="18"/>
  <c r="P29" i="18"/>
  <c r="R31" i="18"/>
  <c r="M34" i="18"/>
  <c r="O36" i="18"/>
  <c r="O38" i="18"/>
  <c r="S39" i="18"/>
  <c r="S41" i="18"/>
  <c r="P43" i="18"/>
  <c r="P45" i="18"/>
  <c r="P47" i="18"/>
  <c r="O11" i="18"/>
  <c r="R8" i="18"/>
  <c r="M11" i="18"/>
  <c r="O13" i="18"/>
  <c r="Q15" i="18"/>
  <c r="S17" i="18"/>
  <c r="N20" i="18"/>
  <c r="P22" i="18"/>
  <c r="R24" i="18"/>
  <c r="M27" i="18"/>
  <c r="O29" i="18"/>
  <c r="Q31" i="18"/>
  <c r="S33" i="18"/>
  <c r="N36" i="18"/>
  <c r="R37" i="18"/>
  <c r="R39" i="18"/>
  <c r="R41" i="18"/>
  <c r="O43" i="18"/>
  <c r="O45" i="18"/>
  <c r="S46" i="18"/>
  <c r="M7" i="18"/>
  <c r="N8" i="18"/>
  <c r="O9" i="18"/>
  <c r="P10" i="18"/>
  <c r="Q11" i="18"/>
  <c r="R12" i="18"/>
  <c r="S13" i="18"/>
  <c r="M15" i="18"/>
  <c r="N16" i="18"/>
  <c r="O17" i="18"/>
  <c r="P18" i="18"/>
  <c r="Q19" i="18"/>
  <c r="R20" i="18"/>
  <c r="S21" i="18"/>
  <c r="M23" i="18"/>
  <c r="N24" i="18"/>
  <c r="O25" i="18"/>
  <c r="P26" i="18"/>
  <c r="Q27" i="18"/>
  <c r="R28" i="18"/>
  <c r="S29" i="18"/>
  <c r="M31" i="18"/>
  <c r="N32" i="18"/>
  <c r="O33" i="18"/>
  <c r="P34" i="18"/>
  <c r="Q35" i="18"/>
  <c r="R36" i="18"/>
  <c r="S37" i="18"/>
  <c r="M39" i="18"/>
  <c r="N40" i="18"/>
  <c r="O41" i="18"/>
  <c r="P42" i="18"/>
  <c r="Q43" i="18"/>
  <c r="R44" i="18"/>
  <c r="S45" i="18"/>
  <c r="M47" i="18"/>
  <c r="N7" i="18"/>
  <c r="O8" i="18"/>
  <c r="P9" i="18"/>
  <c r="Q10" i="18"/>
  <c r="R11" i="18"/>
  <c r="S12" i="18"/>
  <c r="M14" i="18"/>
  <c r="N15" i="18"/>
  <c r="O16" i="18"/>
  <c r="P17" i="18"/>
  <c r="Q18" i="18"/>
  <c r="R19" i="18"/>
  <c r="S20" i="18"/>
  <c r="M22" i="18"/>
  <c r="N23" i="18"/>
  <c r="O24" i="18"/>
  <c r="P25" i="18"/>
  <c r="Q26" i="18"/>
  <c r="R27" i="18"/>
  <c r="S28" i="18"/>
  <c r="M30" i="18"/>
  <c r="N31" i="18"/>
  <c r="O32" i="18"/>
  <c r="P33" i="18"/>
  <c r="Q34" i="18"/>
  <c r="R35" i="18"/>
  <c r="S36" i="18"/>
  <c r="M38" i="18"/>
  <c r="N39" i="18"/>
  <c r="O40" i="18"/>
  <c r="P41" i="18"/>
  <c r="Q42" i="18"/>
  <c r="R43" i="18"/>
  <c r="S44" i="18"/>
  <c r="M46" i="18"/>
  <c r="N47" i="18"/>
  <c r="P7" i="18"/>
  <c r="R9" i="18"/>
  <c r="S10" i="18"/>
  <c r="N13" i="18"/>
  <c r="P15" i="18"/>
  <c r="S18" i="18"/>
  <c r="N21" i="18"/>
  <c r="P23" i="18"/>
  <c r="R25" i="18"/>
  <c r="M28" i="18"/>
  <c r="O30" i="18"/>
  <c r="Q32" i="18"/>
  <c r="S34" i="18"/>
  <c r="O7" i="18"/>
  <c r="P8" i="18"/>
  <c r="Q9" i="18"/>
  <c r="R10" i="18"/>
  <c r="S11" i="18"/>
  <c r="M13" i="18"/>
  <c r="N14" i="18"/>
  <c r="O15" i="18"/>
  <c r="P16" i="18"/>
  <c r="Q17" i="18"/>
  <c r="R18" i="18"/>
  <c r="S19" i="18"/>
  <c r="M21" i="18"/>
  <c r="N22" i="18"/>
  <c r="O23" i="18"/>
  <c r="P24" i="18"/>
  <c r="Q25" i="18"/>
  <c r="R26" i="18"/>
  <c r="S27" i="18"/>
  <c r="M29" i="18"/>
  <c r="N30" i="18"/>
  <c r="O31" i="18"/>
  <c r="P32" i="18"/>
  <c r="Q33" i="18"/>
  <c r="R34" i="18"/>
  <c r="S35" i="18"/>
  <c r="M37" i="18"/>
  <c r="N38" i="18"/>
  <c r="O39" i="18"/>
  <c r="P40" i="18"/>
  <c r="Q41" i="18"/>
  <c r="R42" i="18"/>
  <c r="S43" i="18"/>
  <c r="M45" i="18"/>
  <c r="N46" i="18"/>
  <c r="O47" i="18"/>
  <c r="Q8" i="18"/>
  <c r="M12" i="18"/>
  <c r="O14" i="18"/>
  <c r="Q16" i="18"/>
  <c r="R17" i="18"/>
  <c r="M20" i="18"/>
  <c r="O22" i="18"/>
  <c r="Q24" i="18"/>
  <c r="S26" i="18"/>
  <c r="N29" i="18"/>
  <c r="P31" i="18"/>
  <c r="R33" i="18"/>
  <c r="M36" i="18"/>
  <c r="M47" i="2"/>
  <c r="M39" i="2"/>
  <c r="M31" i="2"/>
  <c r="M23" i="2"/>
  <c r="M15" i="2"/>
  <c r="M46" i="2"/>
  <c r="M38" i="2"/>
  <c r="M30" i="2"/>
  <c r="M22" i="2"/>
  <c r="M14" i="2"/>
  <c r="M45" i="2"/>
  <c r="M37" i="2"/>
  <c r="M29" i="2"/>
  <c r="M21" i="2"/>
  <c r="M13" i="2"/>
  <c r="M44" i="2"/>
  <c r="M36" i="2"/>
  <c r="M28" i="2"/>
  <c r="M20" i="2"/>
  <c r="M12" i="2"/>
  <c r="M43" i="2"/>
  <c r="M35" i="2"/>
  <c r="M27" i="2"/>
  <c r="M19" i="2"/>
  <c r="M11" i="2"/>
  <c r="M42" i="2"/>
  <c r="M34" i="2"/>
  <c r="M26" i="2"/>
  <c r="M18" i="2"/>
  <c r="M10" i="2"/>
  <c r="M41" i="2"/>
  <c r="M33" i="2"/>
  <c r="M25" i="2"/>
  <c r="M17" i="2"/>
  <c r="M9" i="2"/>
  <c r="M48" i="2"/>
  <c r="M40" i="2"/>
  <c r="M32" i="2"/>
  <c r="M24" i="2"/>
  <c r="M16" i="2"/>
  <c r="J39" i="2"/>
  <c r="J23" i="2"/>
  <c r="J38" i="2"/>
  <c r="J22" i="2"/>
  <c r="J37" i="2"/>
  <c r="J21" i="2"/>
  <c r="J36" i="2"/>
  <c r="J20" i="2"/>
  <c r="J35" i="2"/>
  <c r="J34" i="2"/>
  <c r="J18" i="2"/>
  <c r="J41" i="2"/>
  <c r="J33" i="2"/>
  <c r="J25" i="2"/>
  <c r="J17" i="2"/>
  <c r="J9" i="2"/>
  <c r="J47" i="2"/>
  <c r="J31" i="2"/>
  <c r="J15" i="2"/>
  <c r="J46" i="2"/>
  <c r="J30" i="2"/>
  <c r="J14" i="2"/>
  <c r="J45" i="2"/>
  <c r="J29" i="2"/>
  <c r="J13" i="2"/>
  <c r="J44" i="2"/>
  <c r="J28" i="2"/>
  <c r="J12" i="2"/>
  <c r="J43" i="2"/>
  <c r="J27" i="2"/>
  <c r="J19" i="2"/>
  <c r="J11" i="2"/>
  <c r="J42" i="2"/>
  <c r="J26" i="2"/>
  <c r="J10" i="2"/>
  <c r="J48" i="2"/>
  <c r="J40" i="2"/>
  <c r="J32" i="2"/>
  <c r="J24" i="2"/>
  <c r="J16" i="2"/>
  <c r="I47" i="2"/>
  <c r="I39" i="2"/>
  <c r="I31" i="2"/>
  <c r="I23" i="2"/>
  <c r="I15" i="2"/>
  <c r="I46" i="2"/>
  <c r="I38" i="2"/>
  <c r="I30" i="2"/>
  <c r="I22" i="2"/>
  <c r="I14" i="2"/>
  <c r="I45" i="2"/>
  <c r="I37" i="2"/>
  <c r="I29" i="2"/>
  <c r="I21" i="2"/>
  <c r="I13" i="2"/>
  <c r="I44" i="2"/>
  <c r="I36" i="2"/>
  <c r="I28" i="2"/>
  <c r="I20" i="2"/>
  <c r="I12" i="2"/>
  <c r="I43" i="2"/>
  <c r="I35" i="2"/>
  <c r="I27" i="2"/>
  <c r="I19" i="2"/>
  <c r="I11" i="2"/>
  <c r="I42" i="2"/>
  <c r="I34" i="2"/>
  <c r="I26" i="2"/>
  <c r="I18" i="2"/>
  <c r="I10" i="2"/>
  <c r="I41" i="2"/>
  <c r="I33" i="2"/>
  <c r="I25" i="2"/>
  <c r="I17" i="2"/>
  <c r="I9" i="2"/>
  <c r="I48" i="2"/>
  <c r="I40" i="2"/>
  <c r="I32" i="2"/>
  <c r="I24" i="2"/>
  <c r="I16" i="2"/>
  <c r="H48" i="2"/>
  <c r="H40" i="2"/>
  <c r="H32" i="2"/>
  <c r="H24" i="2"/>
  <c r="H16" i="2"/>
  <c r="H8" i="2"/>
  <c r="H47" i="2"/>
  <c r="H39" i="2"/>
  <c r="H31" i="2"/>
  <c r="H23" i="2"/>
  <c r="H15" i="2"/>
  <c r="H46" i="2"/>
  <c r="H38" i="2"/>
  <c r="H30" i="2"/>
  <c r="H22" i="2"/>
  <c r="H14" i="2"/>
  <c r="H45" i="2"/>
  <c r="H37" i="2"/>
  <c r="H29" i="2"/>
  <c r="H21" i="2"/>
  <c r="H13" i="2"/>
  <c r="H44" i="2"/>
  <c r="H36" i="2"/>
  <c r="H28" i="2"/>
  <c r="H20" i="2"/>
  <c r="H12" i="2"/>
  <c r="H43" i="2"/>
  <c r="H35" i="2"/>
  <c r="H27" i="2"/>
  <c r="H19" i="2"/>
  <c r="H11" i="2"/>
  <c r="H42" i="2"/>
  <c r="H34" i="2"/>
  <c r="H26" i="2"/>
  <c r="H18" i="2"/>
  <c r="H10" i="2"/>
  <c r="H41" i="2"/>
  <c r="H33" i="2"/>
  <c r="H25" i="2"/>
  <c r="H17" i="2"/>
  <c r="AD10" i="11" l="1"/>
  <c r="L12" i="11"/>
  <c r="AI13" i="11"/>
  <c r="AN16" i="11"/>
  <c r="D20" i="11"/>
  <c r="D5" i="11"/>
  <c r="AA6" i="11"/>
  <c r="I8" i="11"/>
  <c r="AF9" i="11"/>
  <c r="N11" i="11"/>
  <c r="AK12" i="11"/>
  <c r="S14" i="11"/>
  <c r="AP15" i="11"/>
  <c r="X17" i="11"/>
  <c r="F19" i="11"/>
  <c r="V4" i="11"/>
  <c r="Q4" i="11"/>
  <c r="Z5" i="11"/>
  <c r="H7" i="11"/>
  <c r="AE8" i="11"/>
  <c r="M10" i="11"/>
  <c r="AJ11" i="11"/>
  <c r="R13" i="11"/>
  <c r="AO14" i="11"/>
  <c r="W16" i="11"/>
  <c r="E18" i="11"/>
  <c r="AB19" i="11"/>
  <c r="AB4" i="11"/>
  <c r="J6" i="11"/>
  <c r="AG7" i="11"/>
  <c r="O9" i="11"/>
  <c r="AL10" i="11"/>
  <c r="T12" i="11"/>
  <c r="AQ13" i="11"/>
  <c r="Y15" i="11"/>
  <c r="G17" i="11"/>
  <c r="AD18" i="11"/>
  <c r="L20" i="11"/>
  <c r="L5" i="11"/>
  <c r="AI6" i="11"/>
  <c r="Q8" i="11"/>
  <c r="AN9" i="11"/>
  <c r="V11" i="11"/>
  <c r="D13" i="11"/>
  <c r="AA14" i="11"/>
  <c r="I16" i="11"/>
  <c r="AF17" i="11"/>
  <c r="N19" i="11"/>
  <c r="G4" i="11"/>
  <c r="C4" i="11"/>
  <c r="AE4" i="11"/>
  <c r="AP4" i="11"/>
  <c r="O5" i="11"/>
  <c r="AC5" i="11"/>
  <c r="AN5" i="11"/>
  <c r="M6" i="11"/>
  <c r="X6" i="11"/>
  <c r="AL6" i="11"/>
  <c r="K7" i="11"/>
  <c r="V7" i="11"/>
  <c r="AJ7" i="11"/>
  <c r="F8" i="11"/>
  <c r="T8" i="11"/>
  <c r="AH8" i="11"/>
  <c r="D9" i="11"/>
  <c r="R9" i="11"/>
  <c r="AC9" i="11"/>
  <c r="AQ9" i="11"/>
  <c r="P10" i="11"/>
  <c r="AA10" i="11"/>
  <c r="AO10" i="11"/>
  <c r="K11" i="11"/>
  <c r="Y11" i="11"/>
  <c r="AM11" i="11"/>
  <c r="I12" i="11"/>
  <c r="W12" i="11"/>
  <c r="AH12" i="11"/>
  <c r="G13" i="11"/>
  <c r="U13" i="11"/>
  <c r="AF13" i="11"/>
  <c r="E14" i="11"/>
  <c r="P14" i="11"/>
  <c r="AD14" i="11"/>
  <c r="C15" i="11"/>
  <c r="N15" i="11"/>
  <c r="AB15" i="11"/>
  <c r="AM15" i="11"/>
  <c r="L16" i="11"/>
  <c r="Z16" i="11"/>
  <c r="AK16" i="11"/>
  <c r="J17" i="11"/>
  <c r="U17" i="11"/>
  <c r="AI17" i="11"/>
  <c r="H18" i="11"/>
  <c r="S18" i="11"/>
  <c r="AG18" i="11"/>
  <c r="C19" i="11"/>
  <c r="Q19" i="11"/>
  <c r="AE19" i="11"/>
  <c r="AP19" i="11"/>
  <c r="N20" i="11"/>
  <c r="X20" i="11"/>
  <c r="AF20" i="11"/>
  <c r="AN20" i="11"/>
  <c r="G21" i="11"/>
  <c r="O21" i="11"/>
  <c r="W21" i="11"/>
  <c r="AE21" i="11"/>
  <c r="AM21" i="11"/>
  <c r="F22" i="11"/>
  <c r="N22" i="11"/>
  <c r="V22" i="11"/>
  <c r="AD22" i="11"/>
  <c r="AL22" i="11"/>
  <c r="E23" i="11"/>
  <c r="M23" i="11"/>
  <c r="U23" i="11"/>
  <c r="AC23" i="11"/>
  <c r="AK23" i="11"/>
  <c r="D24" i="11"/>
  <c r="L24" i="11"/>
  <c r="T24" i="11"/>
  <c r="AB24" i="11"/>
  <c r="AJ24" i="11"/>
  <c r="C25" i="11"/>
  <c r="K25" i="11"/>
  <c r="S25" i="11"/>
  <c r="AA25" i="11"/>
  <c r="AI25" i="11"/>
  <c r="AQ25" i="11"/>
  <c r="J26" i="11"/>
  <c r="R26" i="11"/>
  <c r="AG4" i="11"/>
  <c r="F5" i="11"/>
  <c r="Q5" i="11"/>
  <c r="AE5" i="11"/>
  <c r="D6" i="11"/>
  <c r="O6" i="11"/>
  <c r="AC6" i="11"/>
  <c r="AN6" i="11"/>
  <c r="M7" i="11"/>
  <c r="AA7" i="11"/>
  <c r="AL7" i="11"/>
  <c r="K8" i="11"/>
  <c r="V8" i="11"/>
  <c r="AJ8" i="11"/>
  <c r="I9" i="11"/>
  <c r="T9" i="11"/>
  <c r="AH9" i="11"/>
  <c r="D10" i="11"/>
  <c r="R10" i="11"/>
  <c r="AF10" i="11"/>
  <c r="AQ10" i="11"/>
  <c r="P11" i="11"/>
  <c r="AA11" i="11"/>
  <c r="AO11" i="11"/>
  <c r="N12" i="11"/>
  <c r="Y12" i="11"/>
  <c r="AM12" i="11"/>
  <c r="I13" i="11"/>
  <c r="W13" i="11"/>
  <c r="AK13" i="11"/>
  <c r="G14" i="11"/>
  <c r="U14" i="11"/>
  <c r="AF14" i="11"/>
  <c r="E15" i="11"/>
  <c r="S15" i="11"/>
  <c r="AD15" i="11"/>
  <c r="C16" i="11"/>
  <c r="N16" i="11"/>
  <c r="AB16" i="11"/>
  <c r="AP16" i="11"/>
  <c r="L17" i="11"/>
  <c r="Z17" i="11"/>
  <c r="AK17" i="11"/>
  <c r="J18" i="11"/>
  <c r="X18" i="11"/>
  <c r="AI18" i="11"/>
  <c r="J4" i="11"/>
  <c r="AL4" i="11"/>
  <c r="H5" i="11"/>
  <c r="V5" i="11"/>
  <c r="AG5" i="11"/>
  <c r="F6" i="11"/>
  <c r="T6" i="11"/>
  <c r="AE6" i="11"/>
  <c r="D7" i="11"/>
  <c r="O7" i="11"/>
  <c r="AC7" i="11"/>
  <c r="AQ7" i="11"/>
  <c r="M8" i="11"/>
  <c r="AA8" i="11"/>
  <c r="AL8" i="11"/>
  <c r="K9" i="11"/>
  <c r="Y9" i="11"/>
  <c r="AJ9" i="11"/>
  <c r="I10" i="11"/>
  <c r="T10" i="11"/>
  <c r="AH10" i="11"/>
  <c r="G11" i="11"/>
  <c r="R11" i="11"/>
  <c r="AF11" i="11"/>
  <c r="AQ11" i="11"/>
  <c r="P12" i="11"/>
  <c r="AD12" i="11"/>
  <c r="AO12" i="11"/>
  <c r="N13" i="11"/>
  <c r="Y13" i="11"/>
  <c r="AM13" i="11"/>
  <c r="L14" i="11"/>
  <c r="W14" i="11"/>
  <c r="AK14" i="11"/>
  <c r="G15" i="11"/>
  <c r="U15" i="11"/>
  <c r="AI15" i="11"/>
  <c r="E16" i="11"/>
  <c r="S16" i="11"/>
  <c r="AD16" i="11"/>
  <c r="C17" i="11"/>
  <c r="Q17" i="11"/>
  <c r="AB17" i="11"/>
  <c r="AP17" i="11"/>
  <c r="L18" i="11"/>
  <c r="Z18" i="11"/>
  <c r="AN18" i="11"/>
  <c r="J19" i="11"/>
  <c r="X19" i="11"/>
  <c r="AI19" i="11"/>
  <c r="H20" i="11"/>
  <c r="R20" i="11"/>
  <c r="AB20" i="11"/>
  <c r="AJ20" i="11"/>
  <c r="C21" i="11"/>
  <c r="K21" i="11"/>
  <c r="S21" i="11"/>
  <c r="AA21" i="11"/>
  <c r="AI21" i="11"/>
  <c r="AQ21" i="11"/>
  <c r="J22" i="11"/>
  <c r="R22" i="11"/>
  <c r="Z22" i="11"/>
  <c r="AH22" i="11"/>
  <c r="AP22" i="11"/>
  <c r="I23" i="11"/>
  <c r="Q23" i="11"/>
  <c r="Y23" i="11"/>
  <c r="AG23" i="11"/>
  <c r="AO23" i="11"/>
  <c r="H24" i="11"/>
  <c r="P24" i="11"/>
  <c r="X24" i="11"/>
  <c r="AF24" i="11"/>
  <c r="AN24" i="11"/>
  <c r="G25" i="11"/>
  <c r="O25" i="11"/>
  <c r="W25" i="11"/>
  <c r="AE25" i="11"/>
  <c r="AM25" i="11"/>
  <c r="F26" i="11"/>
  <c r="R4" i="11"/>
  <c r="AM4" i="11"/>
  <c r="I5" i="11"/>
  <c r="W5" i="11"/>
  <c r="AK5" i="11"/>
  <c r="G6" i="11"/>
  <c r="U6" i="11"/>
  <c r="AF6" i="11"/>
  <c r="E7" i="11"/>
  <c r="S7" i="11"/>
  <c r="AD7" i="11"/>
  <c r="C8" i="11"/>
  <c r="N8" i="11"/>
  <c r="AB8" i="11"/>
  <c r="AP8" i="11"/>
  <c r="L9" i="11"/>
  <c r="Z9" i="11"/>
  <c r="AK9" i="11"/>
  <c r="J10" i="11"/>
  <c r="X10" i="11"/>
  <c r="AI10" i="11"/>
  <c r="H11" i="11"/>
  <c r="S11" i="11"/>
  <c r="AG11" i="11"/>
  <c r="F12" i="11"/>
  <c r="Q12" i="11"/>
  <c r="AE12" i="11"/>
  <c r="AP12" i="11"/>
  <c r="O13" i="11"/>
  <c r="AC13" i="11"/>
  <c r="AN13" i="11"/>
  <c r="M14" i="11"/>
  <c r="X14" i="11"/>
  <c r="AL14" i="11"/>
  <c r="K15" i="11"/>
  <c r="V15" i="11"/>
  <c r="AJ15" i="11"/>
  <c r="F16" i="11"/>
  <c r="T16" i="11"/>
  <c r="AH16" i="11"/>
  <c r="D17" i="11"/>
  <c r="R17" i="11"/>
  <c r="AC17" i="11"/>
  <c r="AQ17" i="11"/>
  <c r="P18" i="11"/>
  <c r="AA18" i="11"/>
  <c r="AO18" i="11"/>
  <c r="K19" i="11"/>
  <c r="Y19" i="11"/>
  <c r="AM19" i="11"/>
  <c r="I20" i="11"/>
  <c r="U20" i="11"/>
  <c r="AC20" i="11"/>
  <c r="AK20" i="11"/>
  <c r="D21" i="11"/>
  <c r="L21" i="11"/>
  <c r="T21" i="11"/>
  <c r="AB21" i="11"/>
  <c r="AJ21" i="11"/>
  <c r="C22" i="11"/>
  <c r="K22" i="11"/>
  <c r="S22" i="11"/>
  <c r="AA22" i="11"/>
  <c r="AI22" i="11"/>
  <c r="AQ22" i="11"/>
  <c r="J23" i="11"/>
  <c r="R23" i="11"/>
  <c r="Z23" i="11"/>
  <c r="AH23" i="11"/>
  <c r="AP23" i="11"/>
  <c r="I24" i="11"/>
  <c r="Q24" i="11"/>
  <c r="Y24" i="11"/>
  <c r="AG24" i="11"/>
  <c r="AO24" i="11"/>
  <c r="H25" i="11"/>
  <c r="P25" i="11"/>
  <c r="X25" i="11"/>
  <c r="AF25" i="11"/>
  <c r="AN25" i="11"/>
  <c r="AO4" i="11"/>
  <c r="Y5" i="11"/>
  <c r="L6" i="11"/>
  <c r="AK6" i="11"/>
  <c r="U7" i="11"/>
  <c r="E8" i="11"/>
  <c r="AD8" i="11"/>
  <c r="Q9" i="11"/>
  <c r="AP9" i="11"/>
  <c r="Z10" i="11"/>
  <c r="J11" i="11"/>
  <c r="AI11" i="11"/>
  <c r="V12" i="11"/>
  <c r="F13" i="11"/>
  <c r="AE13" i="11"/>
  <c r="O14" i="11"/>
  <c r="AN14" i="11"/>
  <c r="AA15" i="11"/>
  <c r="K16" i="11"/>
  <c r="AJ16" i="11"/>
  <c r="T17" i="11"/>
  <c r="D18" i="11"/>
  <c r="AF18" i="11"/>
  <c r="O19" i="11"/>
  <c r="AG19" i="11"/>
  <c r="M20" i="11"/>
  <c r="AA20" i="11"/>
  <c r="AO20" i="11"/>
  <c r="M21" i="11"/>
  <c r="Y21" i="11"/>
  <c r="AL21" i="11"/>
  <c r="I22" i="11"/>
  <c r="W22" i="11"/>
  <c r="AJ22" i="11"/>
  <c r="G23" i="11"/>
  <c r="T23" i="11"/>
  <c r="AF23" i="11"/>
  <c r="E24" i="11"/>
  <c r="R24" i="11"/>
  <c r="AD24" i="11"/>
  <c r="AQ24" i="11"/>
  <c r="N25" i="11"/>
  <c r="AB25" i="11"/>
  <c r="AO25" i="11"/>
  <c r="K26" i="11"/>
  <c r="T26" i="11"/>
  <c r="AB26" i="11"/>
  <c r="AJ26" i="11"/>
  <c r="C27" i="11"/>
  <c r="K27" i="11"/>
  <c r="S27" i="11"/>
  <c r="AA27" i="11"/>
  <c r="AI27" i="11"/>
  <c r="AQ27" i="11"/>
  <c r="J28" i="11"/>
  <c r="R28" i="11"/>
  <c r="Z28" i="11"/>
  <c r="AH28" i="11"/>
  <c r="AP28" i="11"/>
  <c r="I29" i="11"/>
  <c r="Q29" i="11"/>
  <c r="Y29" i="11"/>
  <c r="AG29" i="11"/>
  <c r="AO29" i="11"/>
  <c r="H30" i="11"/>
  <c r="P30" i="11"/>
  <c r="X30" i="11"/>
  <c r="AF30" i="11"/>
  <c r="AN30" i="11"/>
  <c r="G31" i="11"/>
  <c r="O31" i="11"/>
  <c r="W31" i="11"/>
  <c r="AE31" i="11"/>
  <c r="AM31" i="11"/>
  <c r="F32" i="11"/>
  <c r="N32" i="11"/>
  <c r="V32" i="11"/>
  <c r="AD32" i="11"/>
  <c r="AL32" i="11"/>
  <c r="E33" i="11"/>
  <c r="M33" i="11"/>
  <c r="U33" i="11"/>
  <c r="E5" i="11"/>
  <c r="AD5" i="11"/>
  <c r="N6" i="11"/>
  <c r="AM6" i="11"/>
  <c r="W7" i="11"/>
  <c r="J8" i="11"/>
  <c r="AI8" i="11"/>
  <c r="S9" i="11"/>
  <c r="C10" i="11"/>
  <c r="AB10" i="11"/>
  <c r="O11" i="11"/>
  <c r="AN11" i="11"/>
  <c r="X12" i="11"/>
  <c r="H13" i="11"/>
  <c r="AG13" i="11"/>
  <c r="T14" i="11"/>
  <c r="D15" i="11"/>
  <c r="AC15" i="11"/>
  <c r="M16" i="11"/>
  <c r="AL16" i="11"/>
  <c r="Y17" i="11"/>
  <c r="I18" i="11"/>
  <c r="AH18" i="11"/>
  <c r="P19" i="11"/>
  <c r="AH19" i="11"/>
  <c r="O20" i="11"/>
  <c r="AD20" i="11"/>
  <c r="AP20" i="11"/>
  <c r="N21" i="11"/>
  <c r="Z21" i="11"/>
  <c r="AN21" i="11"/>
  <c r="L22" i="11"/>
  <c r="X22" i="11"/>
  <c r="AK22" i="11"/>
  <c r="H23" i="11"/>
  <c r="V23" i="11"/>
  <c r="AI23" i="11"/>
  <c r="F24" i="11"/>
  <c r="S24" i="11"/>
  <c r="G5" i="11"/>
  <c r="AF5" i="11"/>
  <c r="P6" i="11"/>
  <c r="C7" i="11"/>
  <c r="AB7" i="11"/>
  <c r="L8" i="11"/>
  <c r="AK8" i="11"/>
  <c r="U9" i="11"/>
  <c r="H10" i="11"/>
  <c r="AG10" i="11"/>
  <c r="Q11" i="11"/>
  <c r="AP11" i="11"/>
  <c r="Z12" i="11"/>
  <c r="M13" i="11"/>
  <c r="AL13" i="11"/>
  <c r="V14" i="11"/>
  <c r="F15" i="11"/>
  <c r="AE15" i="11"/>
  <c r="R16" i="11"/>
  <c r="AQ16" i="11"/>
  <c r="AA17" i="11"/>
  <c r="K18" i="11"/>
  <c r="AJ18" i="11"/>
  <c r="R19" i="11"/>
  <c r="AN19" i="11"/>
  <c r="P20" i="11"/>
  <c r="AE20" i="11"/>
  <c r="AQ20" i="11"/>
  <c r="P21" i="11"/>
  <c r="AC21" i="11"/>
  <c r="AO21" i="11"/>
  <c r="M22" i="11"/>
  <c r="Y22" i="11"/>
  <c r="AM22" i="11"/>
  <c r="K23" i="11"/>
  <c r="W23" i="11"/>
  <c r="AJ23" i="11"/>
  <c r="G24" i="11"/>
  <c r="U24" i="11"/>
  <c r="AH24" i="11"/>
  <c r="E25" i="11"/>
  <c r="R25" i="11"/>
  <c r="AD25" i="11"/>
  <c r="C26" i="11"/>
  <c r="M26" i="11"/>
  <c r="V26" i="11"/>
  <c r="AD26" i="11"/>
  <c r="AL26" i="11"/>
  <c r="E27" i="11"/>
  <c r="M27" i="11"/>
  <c r="U27" i="11"/>
  <c r="AC27" i="11"/>
  <c r="AK27" i="11"/>
  <c r="D28" i="11"/>
  <c r="L28" i="11"/>
  <c r="T28" i="11"/>
  <c r="AB28" i="11"/>
  <c r="AJ28" i="11"/>
  <c r="C29" i="11"/>
  <c r="K29" i="11"/>
  <c r="S29" i="11"/>
  <c r="AA29" i="11"/>
  <c r="AI29" i="11"/>
  <c r="AQ29" i="11"/>
  <c r="J30" i="11"/>
  <c r="R30" i="11"/>
  <c r="Z30" i="11"/>
  <c r="AH30" i="11"/>
  <c r="AP30" i="11"/>
  <c r="I31" i="11"/>
  <c r="Q31" i="11"/>
  <c r="Y31" i="11"/>
  <c r="AG31" i="11"/>
  <c r="AO31" i="11"/>
  <c r="H32" i="11"/>
  <c r="P32" i="11"/>
  <c r="X32" i="11"/>
  <c r="AF32" i="11"/>
  <c r="AN32" i="11"/>
  <c r="G33" i="11"/>
  <c r="O33" i="11"/>
  <c r="W33" i="11"/>
  <c r="AE33" i="11"/>
  <c r="AD4" i="11"/>
  <c r="N5" i="11"/>
  <c r="AM5" i="11"/>
  <c r="W6" i="11"/>
  <c r="G7" i="11"/>
  <c r="AI7" i="11"/>
  <c r="S8" i="11"/>
  <c r="C9" i="11"/>
  <c r="AB9" i="11"/>
  <c r="L10" i="11"/>
  <c r="AN10" i="11"/>
  <c r="X11" i="11"/>
  <c r="H12" i="11"/>
  <c r="AG12" i="11"/>
  <c r="Q13" i="11"/>
  <c r="D14" i="11"/>
  <c r="AC14" i="11"/>
  <c r="M15" i="11"/>
  <c r="AL15" i="11"/>
  <c r="V16" i="11"/>
  <c r="I17" i="11"/>
  <c r="AH17" i="11"/>
  <c r="R18" i="11"/>
  <c r="AQ18" i="11"/>
  <c r="W19" i="11"/>
  <c r="AQ19" i="11"/>
  <c r="V20" i="11"/>
  <c r="AH20" i="11"/>
  <c r="F21" i="11"/>
  <c r="R21" i="11"/>
  <c r="AF21" i="11"/>
  <c r="D22" i="11"/>
  <c r="P22" i="11"/>
  <c r="AC22" i="11"/>
  <c r="AO22" i="11"/>
  <c r="N23" i="11"/>
  <c r="AA23" i="11"/>
  <c r="AM23" i="11"/>
  <c r="K24" i="11"/>
  <c r="W24" i="11"/>
  <c r="AK24" i="11"/>
  <c r="I25" i="11"/>
  <c r="U25" i="11"/>
  <c r="AH25" i="11"/>
  <c r="E26" i="11"/>
  <c r="O26" i="11"/>
  <c r="X26" i="11"/>
  <c r="AF26" i="11"/>
  <c r="AN26" i="11"/>
  <c r="G27" i="11"/>
  <c r="O27" i="11"/>
  <c r="W27" i="11"/>
  <c r="AE27" i="11"/>
  <c r="AM27" i="11"/>
  <c r="F28" i="11"/>
  <c r="N28" i="11"/>
  <c r="V28" i="11"/>
  <c r="AD28" i="11"/>
  <c r="AL28" i="11"/>
  <c r="E29" i="11"/>
  <c r="M29" i="11"/>
  <c r="U29" i="11"/>
  <c r="AC29" i="11"/>
  <c r="AK29" i="11"/>
  <c r="D30" i="11"/>
  <c r="L30" i="11"/>
  <c r="T30" i="11"/>
  <c r="AB30" i="11"/>
  <c r="AJ30" i="11"/>
  <c r="C31" i="11"/>
  <c r="K31" i="11"/>
  <c r="S31" i="11"/>
  <c r="AA31" i="11"/>
  <c r="AI31" i="11"/>
  <c r="AQ31" i="11"/>
  <c r="J32" i="11"/>
  <c r="R32" i="11"/>
  <c r="Z32" i="11"/>
  <c r="AH32" i="11"/>
  <c r="AP32" i="11"/>
  <c r="I33" i="11"/>
  <c r="Q33" i="11"/>
  <c r="Y33" i="11"/>
  <c r="AG33" i="11"/>
  <c r="AO33" i="11"/>
  <c r="AH4" i="11"/>
  <c r="E6" i="11"/>
  <c r="N7" i="11"/>
  <c r="Z8" i="11"/>
  <c r="AI9" i="11"/>
  <c r="C11" i="11"/>
  <c r="O12" i="11"/>
  <c r="X13" i="11"/>
  <c r="AJ14" i="11"/>
  <c r="D16" i="11"/>
  <c r="M17" i="11"/>
  <c r="Y18" i="11"/>
  <c r="AA19" i="11"/>
  <c r="Y20" i="11"/>
  <c r="I21" i="11"/>
  <c r="AH21" i="11"/>
  <c r="T22" i="11"/>
  <c r="D23" i="11"/>
  <c r="AD23" i="11"/>
  <c r="N24" i="11"/>
  <c r="AL24" i="11"/>
  <c r="Q25" i="11"/>
  <c r="AK25" i="11"/>
  <c r="N26" i="11"/>
  <c r="AA26" i="11"/>
  <c r="AO26" i="11"/>
  <c r="L27" i="11"/>
  <c r="Y27" i="11"/>
  <c r="AL27" i="11"/>
  <c r="I28" i="11"/>
  <c r="W28" i="11"/>
  <c r="AI28" i="11"/>
  <c r="G29" i="11"/>
  <c r="T29" i="11"/>
  <c r="AF29" i="11"/>
  <c r="E30" i="11"/>
  <c r="Q30" i="11"/>
  <c r="AD30" i="11"/>
  <c r="AQ30" i="11"/>
  <c r="N31" i="11"/>
  <c r="AB31" i="11"/>
  <c r="AN31" i="11"/>
  <c r="L32" i="11"/>
  <c r="Y32" i="11"/>
  <c r="AK32" i="11"/>
  <c r="J33" i="11"/>
  <c r="V33" i="11"/>
  <c r="AH33" i="11"/>
  <c r="AQ33" i="11"/>
  <c r="J34" i="11"/>
  <c r="R34" i="11"/>
  <c r="Z34" i="11"/>
  <c r="AH34" i="11"/>
  <c r="AP34" i="11"/>
  <c r="I35" i="11"/>
  <c r="Q35" i="11"/>
  <c r="Y35" i="11"/>
  <c r="AG35" i="11"/>
  <c r="AO35" i="11"/>
  <c r="H36" i="11"/>
  <c r="P36" i="11"/>
  <c r="X36" i="11"/>
  <c r="AF36" i="11"/>
  <c r="AN36" i="11"/>
  <c r="G37" i="11"/>
  <c r="O37" i="11"/>
  <c r="W37" i="11"/>
  <c r="AE37" i="11"/>
  <c r="AM37" i="11"/>
  <c r="F38" i="11"/>
  <c r="N38" i="11"/>
  <c r="V38" i="11"/>
  <c r="AD38" i="11"/>
  <c r="AL38" i="11"/>
  <c r="E39" i="11"/>
  <c r="M39" i="11"/>
  <c r="U39" i="11"/>
  <c r="AC39" i="11"/>
  <c r="AK39" i="11"/>
  <c r="D40" i="11"/>
  <c r="L40" i="11"/>
  <c r="T40" i="11"/>
  <c r="AB40" i="11"/>
  <c r="AJ40" i="11"/>
  <c r="C41" i="11"/>
  <c r="K41" i="11"/>
  <c r="S41" i="11"/>
  <c r="AA41" i="11"/>
  <c r="AI41" i="11"/>
  <c r="AQ41" i="11"/>
  <c r="J42" i="11"/>
  <c r="R42" i="11"/>
  <c r="Z42" i="11"/>
  <c r="AH42" i="11"/>
  <c r="AP42" i="11"/>
  <c r="I43" i="11"/>
  <c r="Q43" i="11"/>
  <c r="Y43" i="11"/>
  <c r="AG43" i="11"/>
  <c r="AO43" i="11"/>
  <c r="H44" i="11"/>
  <c r="P44" i="11"/>
  <c r="M5" i="11"/>
  <c r="V6" i="11"/>
  <c r="AE7" i="11"/>
  <c r="AQ8" i="11"/>
  <c r="K10" i="11"/>
  <c r="W11" i="11"/>
  <c r="AF12" i="11"/>
  <c r="AO13" i="11"/>
  <c r="L15" i="11"/>
  <c r="U16" i="11"/>
  <c r="AG17" i="11"/>
  <c r="AP18" i="11"/>
  <c r="AO19" i="11"/>
  <c r="AG20" i="11"/>
  <c r="Q21" i="11"/>
  <c r="AP21" i="11"/>
  <c r="AB22" i="11"/>
  <c r="L23" i="11"/>
  <c r="AL23" i="11"/>
  <c r="V24" i="11"/>
  <c r="AP24" i="11"/>
  <c r="V25" i="11"/>
  <c r="AP25" i="11"/>
  <c r="Q26" i="11"/>
  <c r="AE26" i="11"/>
  <c r="AQ26" i="11"/>
  <c r="P27" i="11"/>
  <c r="AB27" i="11"/>
  <c r="AO27" i="11"/>
  <c r="M28" i="11"/>
  <c r="Y28" i="11"/>
  <c r="AM28" i="11"/>
  <c r="J29" i="11"/>
  <c r="W29" i="11"/>
  <c r="AJ29" i="11"/>
  <c r="G30" i="11"/>
  <c r="U30" i="11"/>
  <c r="AG30" i="11"/>
  <c r="E31" i="11"/>
  <c r="R31" i="11"/>
  <c r="AD31" i="11"/>
  <c r="C32" i="11"/>
  <c r="O32" i="11"/>
  <c r="AB32" i="11"/>
  <c r="AO32" i="11"/>
  <c r="L33" i="11"/>
  <c r="Z33" i="11"/>
  <c r="AJ33" i="11"/>
  <c r="D34" i="11"/>
  <c r="L34" i="11"/>
  <c r="T34" i="11"/>
  <c r="AB34" i="11"/>
  <c r="AJ34" i="11"/>
  <c r="C35" i="11"/>
  <c r="K35" i="11"/>
  <c r="S35" i="11"/>
  <c r="AA35" i="11"/>
  <c r="AI35" i="11"/>
  <c r="AQ35" i="11"/>
  <c r="J36" i="11"/>
  <c r="R36" i="11"/>
  <c r="Z36" i="11"/>
  <c r="AH36" i="11"/>
  <c r="AP36" i="11"/>
  <c r="I37" i="11"/>
  <c r="Q37" i="11"/>
  <c r="Y37" i="11"/>
  <c r="AG37" i="11"/>
  <c r="AO37" i="11"/>
  <c r="H38" i="11"/>
  <c r="P38" i="11"/>
  <c r="X38" i="11"/>
  <c r="AF38" i="11"/>
  <c r="AN38" i="11"/>
  <c r="G39" i="11"/>
  <c r="O39" i="11"/>
  <c r="W39" i="11"/>
  <c r="AE39" i="11"/>
  <c r="AM39" i="11"/>
  <c r="F40" i="11"/>
  <c r="N40" i="11"/>
  <c r="V40" i="11"/>
  <c r="AD40" i="11"/>
  <c r="AL40" i="11"/>
  <c r="E41" i="11"/>
  <c r="P5" i="11"/>
  <c r="AB6" i="11"/>
  <c r="AK7" i="11"/>
  <c r="E9" i="11"/>
  <c r="Q10" i="11"/>
  <c r="Z11" i="11"/>
  <c r="AL12" i="11"/>
  <c r="F14" i="11"/>
  <c r="O15" i="11"/>
  <c r="AA16" i="11"/>
  <c r="AJ17" i="11"/>
  <c r="G19" i="11"/>
  <c r="F20" i="11"/>
  <c r="AI20" i="11"/>
  <c r="U21" i="11"/>
  <c r="E22" i="11"/>
  <c r="AE22" i="11"/>
  <c r="O23" i="11"/>
  <c r="AN23" i="11"/>
  <c r="Z24" i="11"/>
  <c r="D25" i="11"/>
  <c r="Y25" i="11"/>
  <c r="D26" i="11"/>
  <c r="S26" i="11"/>
  <c r="AG26" i="11"/>
  <c r="D27" i="11"/>
  <c r="Q27" i="11"/>
  <c r="AD27" i="11"/>
  <c r="AP27" i="11"/>
  <c r="O28" i="11"/>
  <c r="AA28" i="11"/>
  <c r="AN28" i="11"/>
  <c r="L29" i="11"/>
  <c r="X29" i="11"/>
  <c r="AL29" i="11"/>
  <c r="I30" i="11"/>
  <c r="V30" i="11"/>
  <c r="AI30" i="11"/>
  <c r="F31" i="11"/>
  <c r="T31" i="11"/>
  <c r="AF31" i="11"/>
  <c r="D32" i="11"/>
  <c r="Q32" i="11"/>
  <c r="AC32" i="11"/>
  <c r="AQ32" i="11"/>
  <c r="N33" i="11"/>
  <c r="AA33" i="11"/>
  <c r="AK33" i="11"/>
  <c r="E34" i="11"/>
  <c r="U5" i="11"/>
  <c r="AD6" i="11"/>
  <c r="AM7" i="11"/>
  <c r="J9" i="11"/>
  <c r="S10" i="11"/>
  <c r="AE11" i="11"/>
  <c r="AN12" i="11"/>
  <c r="H14" i="11"/>
  <c r="T15" i="11"/>
  <c r="AC16" i="11"/>
  <c r="AO17" i="11"/>
  <c r="H19" i="11"/>
  <c r="G20" i="11"/>
  <c r="AL20" i="11"/>
  <c r="V21" i="11"/>
  <c r="G22" i="11"/>
  <c r="AF22" i="11"/>
  <c r="P23" i="11"/>
  <c r="AQ23" i="11"/>
  <c r="AA24" i="11"/>
  <c r="F25" i="11"/>
  <c r="Z25" i="11"/>
  <c r="G26" i="11"/>
  <c r="U26" i="11"/>
  <c r="AH26" i="11"/>
  <c r="F27" i="11"/>
  <c r="R27" i="11"/>
  <c r="AF27" i="11"/>
  <c r="C28" i="11"/>
  <c r="P28" i="11"/>
  <c r="AC28" i="11"/>
  <c r="AO28" i="11"/>
  <c r="N29" i="11"/>
  <c r="Z29" i="11"/>
  <c r="AM29" i="11"/>
  <c r="K30" i="11"/>
  <c r="W30" i="11"/>
  <c r="AK30" i="11"/>
  <c r="X5" i="11"/>
  <c r="AJ6" i="11"/>
  <c r="D8" i="11"/>
  <c r="M9" i="11"/>
  <c r="Y10" i="11"/>
  <c r="AH11" i="11"/>
  <c r="E13" i="11"/>
  <c r="N14" i="11"/>
  <c r="W15" i="11"/>
  <c r="AI16" i="11"/>
  <c r="C18" i="11"/>
  <c r="I19" i="11"/>
  <c r="J20" i="11"/>
  <c r="AM20" i="11"/>
  <c r="X21" i="11"/>
  <c r="H22" i="11"/>
  <c r="AG22" i="11"/>
  <c r="S23" i="11"/>
  <c r="C24" i="11"/>
  <c r="AC24" i="11"/>
  <c r="J25" i="11"/>
  <c r="AC25" i="11"/>
  <c r="H26" i="11"/>
  <c r="W26" i="11"/>
  <c r="AI26" i="11"/>
  <c r="H27" i="11"/>
  <c r="T27" i="11"/>
  <c r="AG27" i="11"/>
  <c r="E28" i="11"/>
  <c r="Q28" i="11"/>
  <c r="AE28" i="11"/>
  <c r="AQ28" i="11"/>
  <c r="O29" i="11"/>
  <c r="AB29" i="11"/>
  <c r="AN29" i="11"/>
  <c r="M30" i="11"/>
  <c r="Y30" i="11"/>
  <c r="AL30" i="11"/>
  <c r="J31" i="11"/>
  <c r="V31" i="11"/>
  <c r="AJ31" i="11"/>
  <c r="G32" i="11"/>
  <c r="T32" i="11"/>
  <c r="AG32" i="11"/>
  <c r="D33" i="11"/>
  <c r="R33" i="11"/>
  <c r="AC33" i="11"/>
  <c r="AM33" i="11"/>
  <c r="G34" i="11"/>
  <c r="O34" i="11"/>
  <c r="W34" i="11"/>
  <c r="AE34" i="11"/>
  <c r="AM34" i="11"/>
  <c r="F35" i="11"/>
  <c r="N35" i="11"/>
  <c r="V35" i="11"/>
  <c r="AD35" i="11"/>
  <c r="AL35" i="11"/>
  <c r="E36" i="11"/>
  <c r="M36" i="11"/>
  <c r="U36" i="11"/>
  <c r="AC36" i="11"/>
  <c r="AN4" i="11"/>
  <c r="U8" i="11"/>
  <c r="G12" i="11"/>
  <c r="AM14" i="11"/>
  <c r="T18" i="11"/>
  <c r="E21" i="11"/>
  <c r="U22" i="11"/>
  <c r="M24" i="11"/>
  <c r="AG25" i="11"/>
  <c r="AC26" i="11"/>
  <c r="X27" i="11"/>
  <c r="S28" i="11"/>
  <c r="H29" i="11"/>
  <c r="C30" i="11"/>
  <c r="AM30" i="11"/>
  <c r="X31" i="11"/>
  <c r="I32" i="11"/>
  <c r="AI32" i="11"/>
  <c r="S33" i="11"/>
  <c r="AN33" i="11"/>
  <c r="N34" i="11"/>
  <c r="AA34" i="11"/>
  <c r="AN34" i="11"/>
  <c r="L35" i="11"/>
  <c r="X35" i="11"/>
  <c r="AK35" i="11"/>
  <c r="I36" i="11"/>
  <c r="V36" i="11"/>
  <c r="AI36" i="11"/>
  <c r="D37" i="11"/>
  <c r="N37" i="11"/>
  <c r="Z37" i="11"/>
  <c r="AJ37" i="11"/>
  <c r="E38" i="11"/>
  <c r="Q38" i="11"/>
  <c r="AA38" i="11"/>
  <c r="AK38" i="11"/>
  <c r="H39" i="11"/>
  <c r="R39" i="11"/>
  <c r="AB39" i="11"/>
  <c r="AN39" i="11"/>
  <c r="I40" i="11"/>
  <c r="S40" i="11"/>
  <c r="AE40" i="11"/>
  <c r="AO40" i="11"/>
  <c r="J41" i="11"/>
  <c r="T41" i="11"/>
  <c r="AC41" i="11"/>
  <c r="AL41" i="11"/>
  <c r="F42" i="11"/>
  <c r="O42" i="11"/>
  <c r="X42" i="11"/>
  <c r="AG42" i="11"/>
  <c r="AQ42" i="11"/>
  <c r="K43" i="11"/>
  <c r="T43" i="11"/>
  <c r="AC43" i="11"/>
  <c r="AL43" i="11"/>
  <c r="F44" i="11"/>
  <c r="O44" i="11"/>
  <c r="X44" i="11"/>
  <c r="AF44" i="11"/>
  <c r="AN44" i="11"/>
  <c r="K33" i="11"/>
  <c r="AL5" i="11"/>
  <c r="AC8" i="11"/>
  <c r="J12" i="11"/>
  <c r="AK15" i="11"/>
  <c r="AB18" i="11"/>
  <c r="H21" i="11"/>
  <c r="AN22" i="11"/>
  <c r="O24" i="11"/>
  <c r="AJ25" i="11"/>
  <c r="AK26" i="11"/>
  <c r="Z27" i="11"/>
  <c r="U28" i="11"/>
  <c r="P29" i="11"/>
  <c r="F30" i="11"/>
  <c r="AO30" i="11"/>
  <c r="Z31" i="11"/>
  <c r="K32" i="11"/>
  <c r="AJ32" i="11"/>
  <c r="T33" i="11"/>
  <c r="AP33" i="11"/>
  <c r="P34" i="11"/>
  <c r="AC34" i="11"/>
  <c r="AO34" i="11"/>
  <c r="M35" i="11"/>
  <c r="Z35" i="11"/>
  <c r="AM35" i="11"/>
  <c r="K36" i="11"/>
  <c r="W36" i="11"/>
  <c r="AJ36" i="11"/>
  <c r="E37" i="11"/>
  <c r="P37" i="11"/>
  <c r="AA37" i="11"/>
  <c r="AK37" i="11"/>
  <c r="G38" i="11"/>
  <c r="R38" i="11"/>
  <c r="AB38" i="11"/>
  <c r="AM38" i="11"/>
  <c r="I39" i="11"/>
  <c r="S39" i="11"/>
  <c r="AD39" i="11"/>
  <c r="AO39" i="11"/>
  <c r="J40" i="11"/>
  <c r="U40" i="11"/>
  <c r="AF40" i="11"/>
  <c r="AP40" i="11"/>
  <c r="L41" i="11"/>
  <c r="U41" i="11"/>
  <c r="AD41" i="11"/>
  <c r="AM41" i="11"/>
  <c r="G42" i="11"/>
  <c r="P42" i="11"/>
  <c r="Y42" i="11"/>
  <c r="AI42" i="11"/>
  <c r="C43" i="11"/>
  <c r="L43" i="11"/>
  <c r="U43" i="11"/>
  <c r="AD43" i="11"/>
  <c r="AM43" i="11"/>
  <c r="G44" i="11"/>
  <c r="Q44" i="11"/>
  <c r="Y44" i="11"/>
  <c r="AG44" i="11"/>
  <c r="AO44" i="11"/>
  <c r="O22" i="11"/>
  <c r="AL44" i="11"/>
  <c r="AO5" i="11"/>
  <c r="AA9" i="11"/>
  <c r="R12" i="11"/>
  <c r="AQ15" i="11"/>
  <c r="S19" i="11"/>
  <c r="J21" i="11"/>
  <c r="C23" i="11"/>
  <c r="AE24" i="11"/>
  <c r="AL25" i="11"/>
  <c r="AM26" i="11"/>
  <c r="AH27" i="11"/>
  <c r="X28" i="11"/>
  <c r="R29" i="11"/>
  <c r="N30" i="11"/>
  <c r="D31" i="11"/>
  <c r="AC31" i="11"/>
  <c r="M32" i="11"/>
  <c r="AM32" i="11"/>
  <c r="X33" i="11"/>
  <c r="C34" i="11"/>
  <c r="Q34" i="11"/>
  <c r="AD34" i="11"/>
  <c r="AQ34" i="11"/>
  <c r="O35" i="11"/>
  <c r="AB35" i="11"/>
  <c r="AN35" i="11"/>
  <c r="L36" i="11"/>
  <c r="Y36" i="11"/>
  <c r="AK36" i="11"/>
  <c r="F37" i="11"/>
  <c r="R37" i="11"/>
  <c r="AB37" i="11"/>
  <c r="AL37" i="11"/>
  <c r="I38" i="11"/>
  <c r="S38" i="11"/>
  <c r="AC38" i="11"/>
  <c r="AO38" i="11"/>
  <c r="J39" i="11"/>
  <c r="T39" i="11"/>
  <c r="AF39" i="11"/>
  <c r="AP39" i="11"/>
  <c r="K40" i="11"/>
  <c r="W40" i="11"/>
  <c r="AG40" i="11"/>
  <c r="AQ40" i="11"/>
  <c r="M41" i="11"/>
  <c r="V41" i="11"/>
  <c r="AE41" i="11"/>
  <c r="AN41" i="11"/>
  <c r="H42" i="11"/>
  <c r="Q42" i="11"/>
  <c r="AA42" i="11"/>
  <c r="AJ42" i="11"/>
  <c r="D43" i="11"/>
  <c r="M43" i="11"/>
  <c r="V43" i="11"/>
  <c r="AE43" i="11"/>
  <c r="AN43" i="11"/>
  <c r="I44" i="11"/>
  <c r="R44" i="11"/>
  <c r="Z44" i="11"/>
  <c r="AH44" i="11"/>
  <c r="AP44" i="11"/>
  <c r="Z4" i="11"/>
  <c r="T7" i="11"/>
  <c r="AP10" i="11"/>
  <c r="AB14" i="11"/>
  <c r="S17" i="11"/>
  <c r="W20" i="11"/>
  <c r="AE23" i="11"/>
  <c r="M25" i="11"/>
  <c r="Y26" i="11"/>
  <c r="N27" i="11"/>
  <c r="H28" i="11"/>
  <c r="D29" i="11"/>
  <c r="AH29" i="11"/>
  <c r="AC30" i="11"/>
  <c r="P31" i="11"/>
  <c r="AP31" i="11"/>
  <c r="AA32" i="11"/>
  <c r="AI33" i="11"/>
  <c r="K34" i="11"/>
  <c r="X34" i="11"/>
  <c r="AK34" i="11"/>
  <c r="H35" i="11"/>
  <c r="U35" i="11"/>
  <c r="AH35" i="11"/>
  <c r="F36" i="11"/>
  <c r="S36" i="11"/>
  <c r="AQ36" i="11"/>
  <c r="L37" i="11"/>
  <c r="V37" i="11"/>
  <c r="AH37" i="11"/>
  <c r="C38" i="11"/>
  <c r="M38" i="11"/>
  <c r="Y38" i="11"/>
  <c r="AI38" i="11"/>
  <c r="D39" i="11"/>
  <c r="P39" i="11"/>
  <c r="Z39" i="11"/>
  <c r="AJ39" i="11"/>
  <c r="G40" i="11"/>
  <c r="Q40" i="11"/>
  <c r="AA40" i="11"/>
  <c r="AM40" i="11"/>
  <c r="H41" i="11"/>
  <c r="Q41" i="11"/>
  <c r="Z41" i="11"/>
  <c r="AJ41" i="11"/>
  <c r="D42" i="11"/>
  <c r="M42" i="11"/>
  <c r="V42" i="11"/>
  <c r="AN42" i="11"/>
  <c r="H43" i="11"/>
  <c r="R43" i="11"/>
  <c r="AA43" i="11"/>
  <c r="AJ43" i="11"/>
  <c r="M44" i="11"/>
  <c r="V44" i="11"/>
  <c r="H6" i="11"/>
  <c r="AG9" i="11"/>
  <c r="P13" i="11"/>
  <c r="J16" i="11"/>
  <c r="Z19" i="11"/>
  <c r="AD21" i="11"/>
  <c r="F23" i="11"/>
  <c r="AI24" i="11"/>
  <c r="I26" i="11"/>
  <c r="AP26" i="11"/>
  <c r="AJ27" i="11"/>
  <c r="AF28" i="11"/>
  <c r="V29" i="11"/>
  <c r="O30" i="11"/>
  <c r="H31" i="11"/>
  <c r="AH31" i="11"/>
  <c r="S32" i="11"/>
  <c r="C33" i="11"/>
  <c r="AB33" i="11"/>
  <c r="F34" i="11"/>
  <c r="S34" i="11"/>
  <c r="AF34" i="11"/>
  <c r="D35" i="11"/>
  <c r="P35" i="11"/>
  <c r="AC35" i="11"/>
  <c r="AP35" i="11"/>
  <c r="N36" i="11"/>
  <c r="AA36" i="11"/>
  <c r="AL36" i="11"/>
  <c r="H37" i="11"/>
  <c r="S37" i="11"/>
  <c r="AC37" i="11"/>
  <c r="AN37" i="11"/>
  <c r="J38" i="11"/>
  <c r="T38" i="11"/>
  <c r="AE38" i="11"/>
  <c r="AP38" i="11"/>
  <c r="K39" i="11"/>
  <c r="V39" i="11"/>
  <c r="AG39" i="11"/>
  <c r="AQ39" i="11"/>
  <c r="M40" i="11"/>
  <c r="X40" i="11"/>
  <c r="AH40" i="11"/>
  <c r="D41" i="11"/>
  <c r="N41" i="11"/>
  <c r="W41" i="11"/>
  <c r="AF41" i="11"/>
  <c r="AO41" i="11"/>
  <c r="I42" i="11"/>
  <c r="S42" i="11"/>
  <c r="AB42" i="11"/>
  <c r="AK42" i="11"/>
  <c r="E43" i="11"/>
  <c r="N43" i="11"/>
  <c r="W43" i="11"/>
  <c r="AF43" i="11"/>
  <c r="AP43" i="11"/>
  <c r="J44" i="11"/>
  <c r="S44" i="11"/>
  <c r="AA44" i="11"/>
  <c r="AI44" i="11"/>
  <c r="AQ44" i="11"/>
  <c r="X41" i="11"/>
  <c r="AP41" i="11"/>
  <c r="T42" i="11"/>
  <c r="AL42" i="11"/>
  <c r="F43" i="11"/>
  <c r="X43" i="11"/>
  <c r="AH43" i="11"/>
  <c r="K44" i="11"/>
  <c r="AB44" i="11"/>
  <c r="F7" i="11"/>
  <c r="AO9" i="11"/>
  <c r="V13" i="11"/>
  <c r="E17" i="11"/>
  <c r="AF19" i="11"/>
  <c r="AG21" i="11"/>
  <c r="X23" i="11"/>
  <c r="AM24" i="11"/>
  <c r="L26" i="11"/>
  <c r="I27" i="11"/>
  <c r="AN27" i="11"/>
  <c r="AG28" i="11"/>
  <c r="AD29" i="11"/>
  <c r="S30" i="11"/>
  <c r="L31" i="11"/>
  <c r="AK31" i="11"/>
  <c r="U32" i="11"/>
  <c r="F33" i="11"/>
  <c r="AD33" i="11"/>
  <c r="H34" i="11"/>
  <c r="U34" i="11"/>
  <c r="AG34" i="11"/>
  <c r="E35" i="11"/>
  <c r="R35" i="11"/>
  <c r="AE35" i="11"/>
  <c r="C36" i="11"/>
  <c r="O36" i="11"/>
  <c r="AB36" i="11"/>
  <c r="AM36" i="11"/>
  <c r="J37" i="11"/>
  <c r="T37" i="11"/>
  <c r="AD37" i="11"/>
  <c r="AP37" i="11"/>
  <c r="K38" i="11"/>
  <c r="U38" i="11"/>
  <c r="AG38" i="11"/>
  <c r="AQ38" i="11"/>
  <c r="L39" i="11"/>
  <c r="X39" i="11"/>
  <c r="AH39" i="11"/>
  <c r="C40" i="11"/>
  <c r="O40" i="11"/>
  <c r="Y40" i="11"/>
  <c r="AI40" i="11"/>
  <c r="F41" i="11"/>
  <c r="O41" i="11"/>
  <c r="AG41" i="11"/>
  <c r="K42" i="11"/>
  <c r="AC42" i="11"/>
  <c r="O43" i="11"/>
  <c r="AQ43" i="11"/>
  <c r="T44" i="11"/>
  <c r="AJ44" i="11"/>
  <c r="L7" i="11"/>
  <c r="AJ10" i="11"/>
  <c r="AD13" i="11"/>
  <c r="K17" i="11"/>
  <c r="Q20" i="11"/>
  <c r="AK21" i="11"/>
  <c r="AB23" i="11"/>
  <c r="L25" i="11"/>
  <c r="P26" i="11"/>
  <c r="J27" i="11"/>
  <c r="G28" i="11"/>
  <c r="AK28" i="11"/>
  <c r="AE29" i="11"/>
  <c r="AA30" i="11"/>
  <c r="M31" i="11"/>
  <c r="AL31" i="11"/>
  <c r="W32" i="11"/>
  <c r="H33" i="11"/>
  <c r="AF33" i="11"/>
  <c r="I34" i="11"/>
  <c r="V34" i="11"/>
  <c r="AI34" i="11"/>
  <c r="G35" i="11"/>
  <c r="T35" i="11"/>
  <c r="AF35" i="11"/>
  <c r="D36" i="11"/>
  <c r="Q36" i="11"/>
  <c r="AD36" i="11"/>
  <c r="AO36" i="11"/>
  <c r="K37" i="11"/>
  <c r="U37" i="11"/>
  <c r="AF37" i="11"/>
  <c r="AQ37" i="11"/>
  <c r="L38" i="11"/>
  <c r="W38" i="11"/>
  <c r="AH38" i="11"/>
  <c r="C39" i="11"/>
  <c r="N39" i="11"/>
  <c r="Y39" i="11"/>
  <c r="AI39" i="11"/>
  <c r="E40" i="11"/>
  <c r="P40" i="11"/>
  <c r="Z40" i="11"/>
  <c r="AK40" i="11"/>
  <c r="G41" i="11"/>
  <c r="P41" i="11"/>
  <c r="Y41" i="11"/>
  <c r="AH41" i="11"/>
  <c r="C42" i="11"/>
  <c r="L42" i="11"/>
  <c r="U42" i="11"/>
  <c r="AD42" i="11"/>
  <c r="AM42" i="11"/>
  <c r="G43" i="11"/>
  <c r="P43" i="11"/>
  <c r="Z43" i="11"/>
  <c r="AI43" i="11"/>
  <c r="C44" i="11"/>
  <c r="L44" i="11"/>
  <c r="U44" i="11"/>
  <c r="AC44" i="11"/>
  <c r="AK44" i="11"/>
  <c r="AE36" i="11"/>
  <c r="AE42" i="11"/>
  <c r="D44" i="11"/>
  <c r="AD44" i="11"/>
  <c r="AF4" i="11"/>
  <c r="R8" i="11"/>
  <c r="I11" i="11"/>
  <c r="AE14" i="11"/>
  <c r="Q18" i="11"/>
  <c r="Z20" i="11"/>
  <c r="Q22" i="11"/>
  <c r="J24" i="11"/>
  <c r="T25" i="11"/>
  <c r="Z26" i="11"/>
  <c r="V27" i="11"/>
  <c r="K28" i="11"/>
  <c r="F29" i="11"/>
  <c r="AP29" i="11"/>
  <c r="AE30" i="11"/>
  <c r="U31" i="11"/>
  <c r="E32" i="11"/>
  <c r="AE32" i="11"/>
  <c r="P33" i="11"/>
  <c r="AL33" i="11"/>
  <c r="M34" i="11"/>
  <c r="Y34" i="11"/>
  <c r="AL34" i="11"/>
  <c r="J35" i="11"/>
  <c r="W35" i="11"/>
  <c r="AJ35" i="11"/>
  <c r="G36" i="11"/>
  <c r="T36" i="11"/>
  <c r="AG36" i="11"/>
  <c r="C37" i="11"/>
  <c r="M37" i="11"/>
  <c r="X37" i="11"/>
  <c r="AI37" i="11"/>
  <c r="D38" i="11"/>
  <c r="O38" i="11"/>
  <c r="Z38" i="11"/>
  <c r="AJ38" i="11"/>
  <c r="F39" i="11"/>
  <c r="Q39" i="11"/>
  <c r="AA39" i="11"/>
  <c r="AL39" i="11"/>
  <c r="H40" i="11"/>
  <c r="R40" i="11"/>
  <c r="AC40" i="11"/>
  <c r="AN40" i="11"/>
  <c r="I41" i="11"/>
  <c r="R41" i="11"/>
  <c r="AB41" i="11"/>
  <c r="AK41" i="11"/>
  <c r="E42" i="11"/>
  <c r="N42" i="11"/>
  <c r="W42" i="11"/>
  <c r="AF42" i="11"/>
  <c r="AO42" i="11"/>
  <c r="J43" i="11"/>
  <c r="S43" i="11"/>
  <c r="AB43" i="11"/>
  <c r="AK43" i="11"/>
  <c r="E44" i="11"/>
  <c r="N44" i="11"/>
  <c r="W44" i="11"/>
  <c r="AE44" i="11"/>
  <c r="AM44" i="11"/>
  <c r="AQ5" i="11"/>
  <c r="P7" i="11"/>
  <c r="C12" i="11"/>
  <c r="AE16" i="11"/>
  <c r="AJ4" i="11"/>
  <c r="AB12" i="11"/>
  <c r="T5" i="11"/>
  <c r="O4" i="11"/>
  <c r="S4" i="11"/>
  <c r="AP5" i="11"/>
  <c r="X7" i="11"/>
  <c r="F9" i="11"/>
  <c r="AC10" i="11"/>
  <c r="K12" i="11"/>
  <c r="AH13" i="11"/>
  <c r="P15" i="11"/>
  <c r="AM16" i="11"/>
  <c r="U18" i="11"/>
  <c r="C20" i="11"/>
  <c r="C5" i="11"/>
  <c r="Z6" i="11"/>
  <c r="H8" i="11"/>
  <c r="AE9" i="11"/>
  <c r="M11" i="11"/>
  <c r="AJ12" i="11"/>
  <c r="R14" i="11"/>
  <c r="AO15" i="11"/>
  <c r="W17" i="11"/>
  <c r="E19" i="11"/>
  <c r="E4" i="11"/>
  <c r="AB5" i="11"/>
  <c r="J7" i="11"/>
  <c r="AG8" i="11"/>
  <c r="O10" i="11"/>
  <c r="AL11" i="11"/>
  <c r="T13" i="11"/>
  <c r="AQ14" i="11"/>
  <c r="Y16" i="11"/>
  <c r="G18" i="11"/>
  <c r="AD19" i="11"/>
  <c r="W4" i="11"/>
  <c r="AO6" i="11"/>
  <c r="E10" i="11"/>
  <c r="J13" i="11"/>
  <c r="AL17" i="11"/>
  <c r="Q15" i="11"/>
  <c r="K4" i="11"/>
  <c r="AM8" i="11"/>
  <c r="H15" i="11"/>
  <c r="AO7" i="11"/>
  <c r="AG15" i="11"/>
  <c r="Q16" i="11"/>
  <c r="AA4" i="11"/>
  <c r="I6" i="11"/>
  <c r="AF7" i="11"/>
  <c r="N9" i="11"/>
  <c r="AK10" i="11"/>
  <c r="S12" i="11"/>
  <c r="AP13" i="11"/>
  <c r="X15" i="11"/>
  <c r="F17" i="11"/>
  <c r="AC18" i="11"/>
  <c r="K20" i="11"/>
  <c r="K5" i="11"/>
  <c r="AH6" i="11"/>
  <c r="P8" i="11"/>
  <c r="AM9" i="11"/>
  <c r="U11" i="11"/>
  <c r="C13" i="11"/>
  <c r="Z14" i="11"/>
  <c r="H16" i="11"/>
  <c r="AE17" i="11"/>
  <c r="M19" i="11"/>
  <c r="M4" i="11"/>
  <c r="AJ5" i="11"/>
  <c r="R7" i="11"/>
  <c r="AO8" i="11"/>
  <c r="W10" i="11"/>
  <c r="E12" i="11"/>
  <c r="AB13" i="11"/>
  <c r="J15" i="11"/>
  <c r="AG16" i="11"/>
  <c r="O18" i="11"/>
  <c r="AL19" i="11"/>
  <c r="H4" i="11"/>
  <c r="R5" i="11"/>
  <c r="G9" i="11"/>
  <c r="AH5" i="11"/>
  <c r="U10" i="11"/>
  <c r="Z13" i="11"/>
  <c r="M18" i="11"/>
  <c r="AJ19" i="11"/>
  <c r="R6" i="11"/>
  <c r="W9" i="11"/>
  <c r="E11" i="11"/>
  <c r="J14" i="11"/>
  <c r="O17" i="11"/>
  <c r="AL18" i="11"/>
  <c r="T20" i="11"/>
  <c r="AQ6" i="11"/>
  <c r="Y8" i="11"/>
  <c r="G10" i="11"/>
  <c r="AD11" i="11"/>
  <c r="L13" i="11"/>
  <c r="AI14" i="11"/>
  <c r="AN17" i="11"/>
  <c r="V19" i="11"/>
  <c r="AI4" i="11"/>
  <c r="Q6" i="11"/>
  <c r="AN7" i="11"/>
  <c r="V9" i="11"/>
  <c r="D11" i="11"/>
  <c r="AA12" i="11"/>
  <c r="I14" i="11"/>
  <c r="AF15" i="11"/>
  <c r="N17" i="11"/>
  <c r="AK18" i="11"/>
  <c r="S20" i="11"/>
  <c r="S5" i="11"/>
  <c r="AP6" i="11"/>
  <c r="X8" i="11"/>
  <c r="F10" i="11"/>
  <c r="AC11" i="11"/>
  <c r="K13" i="11"/>
  <c r="AH14" i="11"/>
  <c r="P16" i="11"/>
  <c r="AM17" i="11"/>
  <c r="U19" i="11"/>
  <c r="U4" i="11"/>
  <c r="C6" i="11"/>
  <c r="Z7" i="11"/>
  <c r="H9" i="11"/>
  <c r="AE10" i="11"/>
  <c r="M12" i="11"/>
  <c r="AJ13" i="11"/>
  <c r="R15" i="11"/>
  <c r="AO16" i="11"/>
  <c r="W18" i="11"/>
  <c r="E20" i="11"/>
  <c r="P4" i="11"/>
  <c r="T4" i="11"/>
  <c r="AQ4" i="11"/>
  <c r="Y6" i="11"/>
  <c r="G8" i="11"/>
  <c r="AD9" i="11"/>
  <c r="L11" i="11"/>
  <c r="AI12" i="11"/>
  <c r="Q14" i="11"/>
  <c r="AN15" i="11"/>
  <c r="V17" i="11"/>
  <c r="D19" i="11"/>
  <c r="D4" i="11"/>
  <c r="AA5" i="11"/>
  <c r="I7" i="11"/>
  <c r="AF8" i="11"/>
  <c r="N10" i="11"/>
  <c r="S13" i="11"/>
  <c r="AP14" i="11"/>
  <c r="X16" i="11"/>
  <c r="F18" i="11"/>
  <c r="AC19" i="11"/>
  <c r="AC4" i="11"/>
  <c r="K6" i="11"/>
  <c r="AH7" i="11"/>
  <c r="P9" i="11"/>
  <c r="AM10" i="11"/>
  <c r="U12" i="11"/>
  <c r="C14" i="11"/>
  <c r="Z15" i="11"/>
  <c r="H17" i="11"/>
  <c r="AE18" i="11"/>
  <c r="F4" i="11"/>
  <c r="X4" i="11"/>
  <c r="BJ45" i="4"/>
  <c r="L8" i="2" a="1"/>
  <c r="K8" i="2" a="1"/>
  <c r="W8" i="11"/>
  <c r="AB11" i="11"/>
  <c r="AG14" i="11"/>
  <c r="O16" i="11"/>
  <c r="T19" i="11"/>
  <c r="Y7" i="11"/>
  <c r="V18" i="11"/>
  <c r="AK11" i="11"/>
  <c r="J5" i="11"/>
  <c r="AG6" i="11"/>
  <c r="O8" i="11"/>
  <c r="AL9" i="11"/>
  <c r="T11" i="11"/>
  <c r="AQ12" i="11"/>
  <c r="Y14" i="11"/>
  <c r="G16" i="11"/>
  <c r="AD17" i="11"/>
  <c r="L19" i="11"/>
  <c r="L4" i="11"/>
  <c r="AI5" i="11"/>
  <c r="Q7" i="11"/>
  <c r="AN8" i="11"/>
  <c r="V10" i="11"/>
  <c r="D12" i="11"/>
  <c r="AA13" i="11"/>
  <c r="I15" i="11"/>
  <c r="AF16" i="11"/>
  <c r="N18" i="11"/>
  <c r="AK19" i="11"/>
  <c r="AK4" i="11"/>
  <c r="S6" i="11"/>
  <c r="AP7" i="11"/>
  <c r="X9" i="11"/>
  <c r="F11" i="11"/>
  <c r="AC12" i="11"/>
  <c r="K14" i="11"/>
  <c r="AH15" i="11"/>
  <c r="P17" i="11"/>
  <c r="AM18" i="11"/>
  <c r="N4" i="11"/>
  <c r="I4" i="11"/>
  <c r="BI45" i="4"/>
  <c r="C4" i="12" a="1"/>
  <c r="N8" i="2" a="1"/>
  <c r="E8" i="9" a="1"/>
  <c r="I32" i="9" s="1"/>
  <c r="H17" i="9" l="1"/>
  <c r="G23" i="9"/>
  <c r="H18" i="9"/>
  <c r="H22" i="9"/>
  <c r="H8" i="9"/>
  <c r="J21" i="9"/>
  <c r="F39" i="9"/>
  <c r="H10" i="9"/>
  <c r="H36" i="9"/>
  <c r="J20" i="9"/>
  <c r="E45" i="9"/>
  <c r="F59" i="1" s="1"/>
  <c r="H45" i="9"/>
  <c r="H39" i="9"/>
  <c r="H48" i="9"/>
  <c r="E18" i="9"/>
  <c r="F32" i="1" s="1"/>
  <c r="I21" i="9"/>
  <c r="G10" i="9"/>
  <c r="E32" i="9"/>
  <c r="F46" i="1" s="1"/>
  <c r="F37" i="9"/>
  <c r="K14" i="9"/>
  <c r="K15" i="2"/>
  <c r="K22" i="2"/>
  <c r="K36" i="2"/>
  <c r="K11" i="2"/>
  <c r="K25" i="2"/>
  <c r="K8" i="2"/>
  <c r="K47" i="2"/>
  <c r="K44" i="2"/>
  <c r="K19" i="2"/>
  <c r="K16" i="2"/>
  <c r="K14" i="2"/>
  <c r="K28" i="2"/>
  <c r="K42" i="2"/>
  <c r="K17" i="2"/>
  <c r="K45" i="2"/>
  <c r="K20" i="2"/>
  <c r="K34" i="2"/>
  <c r="K9" i="2"/>
  <c r="K39" i="2"/>
  <c r="K48" i="2"/>
  <c r="K35" i="2"/>
  <c r="K38" i="2"/>
  <c r="K13" i="2"/>
  <c r="K27" i="2"/>
  <c r="K24" i="2"/>
  <c r="K30" i="2"/>
  <c r="K37" i="2"/>
  <c r="K12" i="2"/>
  <c r="K26" i="2"/>
  <c r="K31" i="2"/>
  <c r="K46" i="2"/>
  <c r="K32" i="2"/>
  <c r="K41" i="2"/>
  <c r="K33" i="2"/>
  <c r="K29" i="2"/>
  <c r="K43" i="2"/>
  <c r="K18" i="2"/>
  <c r="K40" i="2"/>
  <c r="K23" i="2"/>
  <c r="K21" i="2"/>
  <c r="K10" i="2"/>
  <c r="J24" i="9"/>
  <c r="L8" i="2"/>
  <c r="L23" i="2"/>
  <c r="L37" i="2"/>
  <c r="L12" i="2"/>
  <c r="L26" i="2"/>
  <c r="L48" i="2"/>
  <c r="L31" i="2"/>
  <c r="L45" i="2"/>
  <c r="L20" i="2"/>
  <c r="L34" i="2"/>
  <c r="L9" i="2"/>
  <c r="L15" i="2"/>
  <c r="L29" i="2"/>
  <c r="L43" i="2"/>
  <c r="L18" i="2"/>
  <c r="L40" i="2"/>
  <c r="L46" i="2"/>
  <c r="L21" i="2"/>
  <c r="L35" i="2"/>
  <c r="L10" i="2"/>
  <c r="L32" i="2"/>
  <c r="L11" i="2"/>
  <c r="L39" i="2"/>
  <c r="L28" i="2"/>
  <c r="L42" i="2"/>
  <c r="L17" i="2"/>
  <c r="L38" i="2"/>
  <c r="L13" i="2"/>
  <c r="L27" i="2"/>
  <c r="L41" i="2"/>
  <c r="L24" i="2"/>
  <c r="L30" i="2"/>
  <c r="L44" i="2"/>
  <c r="L19" i="2"/>
  <c r="L33" i="2"/>
  <c r="L16" i="2"/>
  <c r="L47" i="2"/>
  <c r="L22" i="2"/>
  <c r="L36" i="2"/>
  <c r="L25" i="2"/>
  <c r="L14" i="2"/>
  <c r="I4" i="12"/>
  <c r="AC4" i="12"/>
  <c r="AL6" i="12"/>
  <c r="F8" i="12"/>
  <c r="K9" i="12"/>
  <c r="Q10" i="12"/>
  <c r="V11" i="12"/>
  <c r="Z12" i="12"/>
  <c r="AI13" i="12"/>
  <c r="AI14" i="12"/>
  <c r="AG15" i="12"/>
  <c r="AC16" i="12"/>
  <c r="Z17" i="12"/>
  <c r="AA18" i="12"/>
  <c r="X19" i="12"/>
  <c r="V20" i="12"/>
  <c r="N21" i="12"/>
  <c r="H22" i="12"/>
  <c r="AM22" i="12"/>
  <c r="S23" i="12"/>
  <c r="AO23" i="12"/>
  <c r="U24" i="12"/>
  <c r="AP24" i="12"/>
  <c r="W25" i="12"/>
  <c r="C26" i="12"/>
  <c r="X26" i="12"/>
  <c r="E27" i="12"/>
  <c r="Z27" i="12"/>
  <c r="E28" i="12"/>
  <c r="U28" i="12"/>
  <c r="AK28" i="12"/>
  <c r="L29" i="12"/>
  <c r="AB29" i="12"/>
  <c r="C30" i="12"/>
  <c r="S30" i="12"/>
  <c r="AI30" i="12"/>
  <c r="J31" i="12"/>
  <c r="Z31" i="12"/>
  <c r="AP31" i="12"/>
  <c r="Q32" i="12"/>
  <c r="AG32" i="12"/>
  <c r="H33" i="12"/>
  <c r="X33" i="12"/>
  <c r="AM33" i="12"/>
  <c r="N34" i="12"/>
  <c r="AD34" i="12"/>
  <c r="E35" i="12"/>
  <c r="U35" i="12"/>
  <c r="AK35" i="12"/>
  <c r="L36" i="12"/>
  <c r="AB36" i="12"/>
  <c r="C37" i="12"/>
  <c r="S37" i="12"/>
  <c r="AI37" i="12"/>
  <c r="J38" i="12"/>
  <c r="Z38" i="12"/>
  <c r="AP38" i="12"/>
  <c r="Q39" i="12"/>
  <c r="AG39" i="12"/>
  <c r="H40" i="12"/>
  <c r="X40" i="12"/>
  <c r="AN40" i="12"/>
  <c r="O41" i="12"/>
  <c r="AE41" i="12"/>
  <c r="F42" i="12"/>
  <c r="V42" i="12"/>
  <c r="AL42" i="12"/>
  <c r="M43" i="12"/>
  <c r="AB43" i="12"/>
  <c r="AP43" i="12"/>
  <c r="M44" i="12"/>
  <c r="AA44" i="12"/>
  <c r="AN44" i="12"/>
  <c r="L5" i="12"/>
  <c r="K7" i="12"/>
  <c r="P8" i="12"/>
  <c r="X9" i="12"/>
  <c r="AB10" i="12"/>
  <c r="AH11" i="12"/>
  <c r="AM12" i="12"/>
  <c r="C14" i="12"/>
  <c r="D15" i="12"/>
  <c r="AP15" i="12"/>
  <c r="AN16" i="12"/>
  <c r="AJ17" i="12"/>
  <c r="AI18" i="12"/>
  <c r="AH19" i="12"/>
  <c r="AD20" i="12"/>
  <c r="Y21" i="12"/>
  <c r="Q22" i="12"/>
  <c r="C23" i="12"/>
  <c r="Y23" i="12"/>
  <c r="E24" i="12"/>
  <c r="Z24" i="12"/>
  <c r="G25" i="12"/>
  <c r="AB25" i="12"/>
  <c r="H26" i="12"/>
  <c r="AD26" i="12"/>
  <c r="J27" i="12"/>
  <c r="AE27" i="12"/>
  <c r="I28" i="12"/>
  <c r="Y28" i="12"/>
  <c r="AO28" i="12"/>
  <c r="P29" i="12"/>
  <c r="AF29" i="12"/>
  <c r="G30" i="12"/>
  <c r="W30" i="12"/>
  <c r="AM30" i="12"/>
  <c r="N31" i="12"/>
  <c r="AD31" i="12"/>
  <c r="E32" i="12"/>
  <c r="U32" i="12"/>
  <c r="AK32" i="12"/>
  <c r="L33" i="12"/>
  <c r="AA33" i="12"/>
  <c r="AN33" i="12"/>
  <c r="O34" i="12"/>
  <c r="AE34" i="12"/>
  <c r="F35" i="12"/>
  <c r="V35" i="12"/>
  <c r="AL35" i="12"/>
  <c r="M36" i="12"/>
  <c r="AC36" i="12"/>
  <c r="D37" i="12"/>
  <c r="T37" i="12"/>
  <c r="AJ37" i="12"/>
  <c r="K38" i="12"/>
  <c r="AA38" i="12"/>
  <c r="AQ38" i="12"/>
  <c r="R39" i="12"/>
  <c r="AH39" i="12"/>
  <c r="I40" i="12"/>
  <c r="Y40" i="12"/>
  <c r="AO40" i="12"/>
  <c r="P41" i="12"/>
  <c r="AF41" i="12"/>
  <c r="G42" i="12"/>
  <c r="W42" i="12"/>
  <c r="AM42" i="12"/>
  <c r="N43" i="12"/>
  <c r="AC43" i="12"/>
  <c r="C44" i="12"/>
  <c r="P44" i="12"/>
  <c r="AB44" i="12"/>
  <c r="AO44" i="12"/>
  <c r="AG5" i="12"/>
  <c r="Q7" i="12"/>
  <c r="U8" i="12"/>
  <c r="AC9" i="12"/>
  <c r="AH10" i="12"/>
  <c r="AM11" i="12"/>
  <c r="F13" i="12"/>
  <c r="J14" i="12"/>
  <c r="G15" i="12"/>
  <c r="D16" i="12"/>
  <c r="C17" i="12"/>
  <c r="AQ17" i="12"/>
  <c r="AN18" i="12"/>
  <c r="AN19" i="12"/>
  <c r="AI20" i="12"/>
  <c r="AA21" i="12"/>
  <c r="U22" i="12"/>
  <c r="F23" i="12"/>
  <c r="AA23" i="12"/>
  <c r="H24" i="12"/>
  <c r="AC24" i="12"/>
  <c r="I25" i="12"/>
  <c r="AE25" i="12"/>
  <c r="K26" i="12"/>
  <c r="AF26" i="12"/>
  <c r="M27" i="12"/>
  <c r="AH27" i="12"/>
  <c r="K28" i="12"/>
  <c r="AA28" i="12"/>
  <c r="AQ28" i="12"/>
  <c r="R29" i="12"/>
  <c r="AH29" i="12"/>
  <c r="I30" i="12"/>
  <c r="Y30" i="12"/>
  <c r="AO30" i="12"/>
  <c r="P31" i="12"/>
  <c r="AF31" i="12"/>
  <c r="G32" i="12"/>
  <c r="W32" i="12"/>
  <c r="AM32" i="12"/>
  <c r="N33" i="12"/>
  <c r="AB33" i="12"/>
  <c r="C34" i="12"/>
  <c r="S34" i="12"/>
  <c r="AI34" i="12"/>
  <c r="J35" i="12"/>
  <c r="Z35" i="12"/>
  <c r="AP35" i="12"/>
  <c r="Q36" i="12"/>
  <c r="AG36" i="12"/>
  <c r="H37" i="12"/>
  <c r="X37" i="12"/>
  <c r="AN37" i="12"/>
  <c r="O38" i="12"/>
  <c r="AE38" i="12"/>
  <c r="F39" i="12"/>
  <c r="V39" i="12"/>
  <c r="AL39" i="12"/>
  <c r="M40" i="12"/>
  <c r="AC40" i="12"/>
  <c r="D41" i="12"/>
  <c r="T41" i="12"/>
  <c r="AJ41" i="12"/>
  <c r="K42" i="12"/>
  <c r="AA42" i="12"/>
  <c r="AQ42" i="12"/>
  <c r="Q43" i="12"/>
  <c r="AD43" i="12"/>
  <c r="D44" i="12"/>
  <c r="Q44" i="12"/>
  <c r="AC44" i="12"/>
  <c r="AQ44" i="12"/>
  <c r="F6" i="12"/>
  <c r="T7" i="12"/>
  <c r="Z8" i="12"/>
  <c r="AE9" i="12"/>
  <c r="AI10" i="12"/>
  <c r="AQ11" i="12"/>
  <c r="G13" i="12"/>
  <c r="L14" i="12"/>
  <c r="I15" i="12"/>
  <c r="H16" i="12"/>
  <c r="G17" i="12"/>
  <c r="C18" i="12"/>
  <c r="C19" i="12"/>
  <c r="AO19" i="12"/>
  <c r="AJ20" i="12"/>
  <c r="AD21" i="12"/>
  <c r="X22" i="12"/>
  <c r="G23" i="12"/>
  <c r="AB23" i="12"/>
  <c r="I24" i="12"/>
  <c r="AD24" i="12"/>
  <c r="J25" i="12"/>
  <c r="AF25" i="12"/>
  <c r="L26" i="12"/>
  <c r="AG26" i="12"/>
  <c r="N27" i="12"/>
  <c r="AI27" i="12"/>
  <c r="L28" i="12"/>
  <c r="AB28" i="12"/>
  <c r="C29" i="12"/>
  <c r="S29" i="12"/>
  <c r="AI29" i="12"/>
  <c r="J30" i="12"/>
  <c r="Z30" i="12"/>
  <c r="AP30" i="12"/>
  <c r="Q31" i="12"/>
  <c r="AG31" i="12"/>
  <c r="H32" i="12"/>
  <c r="X32" i="12"/>
  <c r="AN32" i="12"/>
  <c r="O33" i="12"/>
  <c r="AD33" i="12"/>
  <c r="E34" i="12"/>
  <c r="U34" i="12"/>
  <c r="AK34" i="12"/>
  <c r="L35" i="12"/>
  <c r="AB35" i="12"/>
  <c r="C36" i="12"/>
  <c r="S36" i="12"/>
  <c r="AI36" i="12"/>
  <c r="J37" i="12"/>
  <c r="Z37" i="12"/>
  <c r="AP37" i="12"/>
  <c r="Q38" i="12"/>
  <c r="AG38" i="12"/>
  <c r="H39" i="12"/>
  <c r="X39" i="12"/>
  <c r="AN39" i="12"/>
  <c r="O40" i="12"/>
  <c r="AE40" i="12"/>
  <c r="F41" i="12"/>
  <c r="V41" i="12"/>
  <c r="AL41" i="12"/>
  <c r="M42" i="12"/>
  <c r="AC42" i="12"/>
  <c r="D43" i="12"/>
  <c r="R43" i="12"/>
  <c r="AH43" i="12"/>
  <c r="E44" i="12"/>
  <c r="S44" i="12"/>
  <c r="AF44" i="12"/>
  <c r="O6" i="12"/>
  <c r="W7" i="12"/>
  <c r="AB8" i="12"/>
  <c r="AG9" i="12"/>
  <c r="AN10" i="12"/>
  <c r="D12" i="12"/>
  <c r="L13" i="12"/>
  <c r="M14" i="12"/>
  <c r="L15" i="12"/>
  <c r="K16" i="12"/>
  <c r="H17" i="12"/>
  <c r="H18" i="12"/>
  <c r="E19" i="12"/>
  <c r="AP19" i="12"/>
  <c r="AM20" i="12"/>
  <c r="AG21" i="12"/>
  <c r="Z22" i="12"/>
  <c r="I23" i="12"/>
  <c r="AD23" i="12"/>
  <c r="J24" i="12"/>
  <c r="AF24" i="12"/>
  <c r="L25" i="12"/>
  <c r="AG25" i="12"/>
  <c r="N26" i="12"/>
  <c r="AI26" i="12"/>
  <c r="O27" i="12"/>
  <c r="AK27" i="12"/>
  <c r="M28" i="12"/>
  <c r="AC28" i="12"/>
  <c r="D29" i="12"/>
  <c r="T29" i="12"/>
  <c r="AJ29" i="12"/>
  <c r="K30" i="12"/>
  <c r="AA30" i="12"/>
  <c r="AQ30" i="12"/>
  <c r="R31" i="12"/>
  <c r="AH31" i="12"/>
  <c r="I32" i="12"/>
  <c r="Y32" i="12"/>
  <c r="AO32" i="12"/>
  <c r="P33" i="12"/>
  <c r="AE33" i="12"/>
  <c r="F34" i="12"/>
  <c r="V34" i="12"/>
  <c r="AL34" i="12"/>
  <c r="M35" i="12"/>
  <c r="AC35" i="12"/>
  <c r="D36" i="12"/>
  <c r="T36" i="12"/>
  <c r="AJ36" i="12"/>
  <c r="K37" i="12"/>
  <c r="AA37" i="12"/>
  <c r="AQ37" i="12"/>
  <c r="R38" i="12"/>
  <c r="AH38" i="12"/>
  <c r="I39" i="12"/>
  <c r="Y39" i="12"/>
  <c r="AO39" i="12"/>
  <c r="P40" i="12"/>
  <c r="AF40" i="12"/>
  <c r="G41" i="12"/>
  <c r="W41" i="12"/>
  <c r="AM41" i="12"/>
  <c r="N42" i="12"/>
  <c r="AD42" i="12"/>
  <c r="E43" i="12"/>
  <c r="T43" i="12"/>
  <c r="AJ43" i="12"/>
  <c r="H44" i="12"/>
  <c r="T44" i="12"/>
  <c r="AG44" i="12"/>
  <c r="P6" i="12"/>
  <c r="AH7" i="12"/>
  <c r="AN8" i="12"/>
  <c r="C10" i="12"/>
  <c r="H11" i="12"/>
  <c r="Q12" i="12"/>
  <c r="V13" i="12"/>
  <c r="Z14" i="12"/>
  <c r="V15" i="12"/>
  <c r="S16" i="12"/>
  <c r="R17" i="12"/>
  <c r="Q18" i="12"/>
  <c r="O19" i="12"/>
  <c r="L20" i="12"/>
  <c r="E21" i="12"/>
  <c r="AP21" i="12"/>
  <c r="AF22" i="12"/>
  <c r="N23" i="12"/>
  <c r="AI23" i="12"/>
  <c r="P24" i="12"/>
  <c r="AK24" i="12"/>
  <c r="Q25" i="12"/>
  <c r="AM25" i="12"/>
  <c r="S26" i="12"/>
  <c r="AN26" i="12"/>
  <c r="U27" i="12"/>
  <c r="AP27" i="12"/>
  <c r="Q28" i="12"/>
  <c r="AG28" i="12"/>
  <c r="H29" i="12"/>
  <c r="X29" i="12"/>
  <c r="AN29" i="12"/>
  <c r="O30" i="12"/>
  <c r="AE30" i="12"/>
  <c r="F31" i="12"/>
  <c r="V31" i="12"/>
  <c r="AL31" i="12"/>
  <c r="M32" i="12"/>
  <c r="AC32" i="12"/>
  <c r="D33" i="12"/>
  <c r="T33" i="12"/>
  <c r="AF33" i="12"/>
  <c r="G34" i="12"/>
  <c r="W34" i="12"/>
  <c r="AM34" i="12"/>
  <c r="N35" i="12"/>
  <c r="AD35" i="12"/>
  <c r="E36" i="12"/>
  <c r="U36" i="12"/>
  <c r="AK36" i="12"/>
  <c r="L37" i="12"/>
  <c r="AB37" i="12"/>
  <c r="C38" i="12"/>
  <c r="S38" i="12"/>
  <c r="AI38" i="12"/>
  <c r="J39" i="12"/>
  <c r="Z39" i="12"/>
  <c r="AP39" i="12"/>
  <c r="Q40" i="12"/>
  <c r="AG40" i="12"/>
  <c r="H41" i="12"/>
  <c r="X41" i="12"/>
  <c r="AN41" i="12"/>
  <c r="O42" i="12"/>
  <c r="AE42" i="12"/>
  <c r="F43" i="12"/>
  <c r="U43" i="12"/>
  <c r="AK43" i="12"/>
  <c r="I44" i="12"/>
  <c r="U44" i="12"/>
  <c r="AI44" i="12"/>
  <c r="AK6" i="12"/>
  <c r="L10" i="12"/>
  <c r="U11" i="12"/>
  <c r="Y12" i="12"/>
  <c r="AD13" i="12"/>
  <c r="AE14" i="12"/>
  <c r="AD15" i="12"/>
  <c r="AB16" i="12"/>
  <c r="Y17" i="12"/>
  <c r="V18" i="12"/>
  <c r="W19" i="12"/>
  <c r="T20" i="12"/>
  <c r="M21" i="12"/>
  <c r="E22" i="12"/>
  <c r="AC6" i="12"/>
  <c r="AM7" i="12"/>
  <c r="C9" i="12"/>
  <c r="K10" i="12"/>
  <c r="P11" i="12"/>
  <c r="V12" i="12"/>
  <c r="AA13" i="12"/>
  <c r="AB14" i="12"/>
  <c r="AA15" i="12"/>
  <c r="Z16" i="12"/>
  <c r="X17" i="12"/>
  <c r="T18" i="12"/>
  <c r="Q19" i="12"/>
  <c r="R20" i="12"/>
  <c r="K21" i="12"/>
  <c r="D22" i="12"/>
  <c r="AI22" i="12"/>
  <c r="Q23" i="12"/>
  <c r="AL23" i="12"/>
  <c r="R24" i="12"/>
  <c r="AN24" i="12"/>
  <c r="T25" i="12"/>
  <c r="AO25" i="12"/>
  <c r="V26" i="12"/>
  <c r="AQ26" i="12"/>
  <c r="W27" i="12"/>
  <c r="C28" i="12"/>
  <c r="S28" i="12"/>
  <c r="AI28" i="12"/>
  <c r="J29" i="12"/>
  <c r="Z29" i="12"/>
  <c r="AP29" i="12"/>
  <c r="Q30" i="12"/>
  <c r="AG30" i="12"/>
  <c r="H31" i="12"/>
  <c r="X31" i="12"/>
  <c r="AN31" i="12"/>
  <c r="O32" i="12"/>
  <c r="AE32" i="12"/>
  <c r="F33" i="12"/>
  <c r="V33" i="12"/>
  <c r="AJ33" i="12"/>
  <c r="K34" i="12"/>
  <c r="AA34" i="12"/>
  <c r="AQ34" i="12"/>
  <c r="R35" i="12"/>
  <c r="AH35" i="12"/>
  <c r="I36" i="12"/>
  <c r="Y36" i="12"/>
  <c r="AO36" i="12"/>
  <c r="P37" i="12"/>
  <c r="AF37" i="12"/>
  <c r="G38" i="12"/>
  <c r="W38" i="12"/>
  <c r="AM38" i="12"/>
  <c r="N39" i="12"/>
  <c r="AD39" i="12"/>
  <c r="E40" i="12"/>
  <c r="U40" i="12"/>
  <c r="AK40" i="12"/>
  <c r="L41" i="12"/>
  <c r="AB41" i="12"/>
  <c r="C42" i="12"/>
  <c r="S42" i="12"/>
  <c r="AI42" i="12"/>
  <c r="J43" i="12"/>
  <c r="V43" i="12"/>
  <c r="AL43" i="12"/>
  <c r="K44" i="12"/>
  <c r="X44" i="12"/>
  <c r="AJ44" i="12"/>
  <c r="AP7" i="12"/>
  <c r="AP25" i="12"/>
  <c r="AA29" i="12"/>
  <c r="AF32" i="12"/>
  <c r="AJ35" i="12"/>
  <c r="AO38" i="12"/>
  <c r="E42" i="12"/>
  <c r="AK44" i="12"/>
  <c r="H9" i="12"/>
  <c r="W26" i="12"/>
  <c r="AQ29" i="12"/>
  <c r="G33" i="12"/>
  <c r="K36" i="12"/>
  <c r="P39" i="12"/>
  <c r="U42" i="12"/>
  <c r="S24" i="12"/>
  <c r="AJ22" i="12"/>
  <c r="C27" i="12"/>
  <c r="R30" i="12"/>
  <c r="W33" i="12"/>
  <c r="AA36" i="12"/>
  <c r="AF39" i="12"/>
  <c r="AK42" i="12"/>
  <c r="D28" i="12"/>
  <c r="M34" i="12"/>
  <c r="W40" i="12"/>
  <c r="Y31" i="12"/>
  <c r="AC34" i="12"/>
  <c r="AH37" i="12"/>
  <c r="AM40" i="12"/>
  <c r="AO43" i="12"/>
  <c r="K29" i="12"/>
  <c r="Y38" i="12"/>
  <c r="AD41" i="12"/>
  <c r="R23" i="12"/>
  <c r="X27" i="12"/>
  <c r="AH30" i="12"/>
  <c r="AL33" i="12"/>
  <c r="AQ36" i="12"/>
  <c r="G40" i="12"/>
  <c r="L43" i="12"/>
  <c r="AM23" i="12"/>
  <c r="I31" i="12"/>
  <c r="R37" i="12"/>
  <c r="Z43" i="12"/>
  <c r="T28" i="12"/>
  <c r="U25" i="12"/>
  <c r="T35" i="12"/>
  <c r="Y44" i="12"/>
  <c r="AO24" i="12"/>
  <c r="AJ28" i="12"/>
  <c r="AO31" i="12"/>
  <c r="D35" i="12"/>
  <c r="I38" i="12"/>
  <c r="N41" i="12"/>
  <c r="L44" i="12"/>
  <c r="P32" i="12"/>
  <c r="AF5" i="12"/>
  <c r="AP44" i="12"/>
  <c r="S43" i="12"/>
  <c r="AK41" i="12"/>
  <c r="N40" i="12"/>
  <c r="AF38" i="12"/>
  <c r="I37" i="12"/>
  <c r="AA35" i="12"/>
  <c r="D34" i="12"/>
  <c r="V32" i="12"/>
  <c r="AN30" i="12"/>
  <c r="Q29" i="12"/>
  <c r="AF27" i="12"/>
  <c r="AC25" i="12"/>
  <c r="Z23" i="12"/>
  <c r="AH20" i="12"/>
  <c r="AO16" i="12"/>
  <c r="AN12" i="12"/>
  <c r="T8" i="12"/>
  <c r="U5" i="12"/>
  <c r="T32" i="12"/>
  <c r="AL30" i="12"/>
  <c r="O29" i="12"/>
  <c r="AD27" i="12"/>
  <c r="Z25" i="12"/>
  <c r="W23" i="12"/>
  <c r="AC20" i="12"/>
  <c r="AK16" i="12"/>
  <c r="AL12" i="12"/>
  <c r="L8" i="12"/>
  <c r="AG43" i="12"/>
  <c r="AB40" i="12"/>
  <c r="G37" i="12"/>
  <c r="AI33" i="12"/>
  <c r="X43" i="12"/>
  <c r="AP41" i="12"/>
  <c r="S40" i="12"/>
  <c r="AK38" i="12"/>
  <c r="N37" i="12"/>
  <c r="AF35" i="12"/>
  <c r="I34" i="12"/>
  <c r="AA32" i="12"/>
  <c r="D31" i="12"/>
  <c r="V29" i="12"/>
  <c r="AM27" i="12"/>
  <c r="AJ25" i="12"/>
  <c r="AG23" i="12"/>
  <c r="C21" i="12"/>
  <c r="M17" i="12"/>
  <c r="O13" i="12"/>
  <c r="AI8" i="12"/>
  <c r="J4" i="12"/>
  <c r="T40" i="12"/>
  <c r="AE37" i="12"/>
  <c r="AH34" i="12"/>
  <c r="AM43" i="12"/>
  <c r="P42" i="12"/>
  <c r="AH40" i="12"/>
  <c r="K39" i="12"/>
  <c r="AC37" i="12"/>
  <c r="F36" i="12"/>
  <c r="X34" i="12"/>
  <c r="AP32" i="12"/>
  <c r="S31" i="12"/>
  <c r="AK29" i="12"/>
  <c r="N28" i="12"/>
  <c r="O26" i="12"/>
  <c r="K24" i="12"/>
  <c r="AI21" i="12"/>
  <c r="I18" i="12"/>
  <c r="P14" i="12"/>
  <c r="AM9" i="12"/>
  <c r="N5" i="12"/>
  <c r="J5" i="12"/>
  <c r="AG6" i="12"/>
  <c r="O8" i="12"/>
  <c r="AL9" i="12"/>
  <c r="T11" i="12"/>
  <c r="AQ12" i="12"/>
  <c r="Y14" i="12"/>
  <c r="G16" i="12"/>
  <c r="AD17" i="12"/>
  <c r="L19" i="12"/>
  <c r="M4" i="12"/>
  <c r="D6" i="12"/>
  <c r="F5" i="12"/>
  <c r="AH44" i="12"/>
  <c r="K43" i="12"/>
  <c r="AC41" i="12"/>
  <c r="F40" i="12"/>
  <c r="X38" i="12"/>
  <c r="AP36" i="12"/>
  <c r="S35" i="12"/>
  <c r="AK33" i="12"/>
  <c r="N32" i="12"/>
  <c r="AF30" i="12"/>
  <c r="I29" i="12"/>
  <c r="V27" i="12"/>
  <c r="R25" i="12"/>
  <c r="O23" i="12"/>
  <c r="M20" i="12"/>
  <c r="V16" i="12"/>
  <c r="T12" i="12"/>
  <c r="AL7" i="12"/>
  <c r="AM4" i="12"/>
  <c r="L32" i="12"/>
  <c r="AD30" i="12"/>
  <c r="G29" i="12"/>
  <c r="S27" i="12"/>
  <c r="P25" i="12"/>
  <c r="L23" i="12"/>
  <c r="J20" i="12"/>
  <c r="R16" i="12"/>
  <c r="L12" i="12"/>
  <c r="AG7" i="12"/>
  <c r="Y43" i="12"/>
  <c r="L40" i="12"/>
  <c r="X36" i="12"/>
  <c r="AM44" i="12"/>
  <c r="P43" i="12"/>
  <c r="AH41" i="12"/>
  <c r="K40" i="12"/>
  <c r="AC38" i="12"/>
  <c r="F37" i="12"/>
  <c r="X35" i="12"/>
  <c r="AP33" i="12"/>
  <c r="S32" i="12"/>
  <c r="AK30" i="12"/>
  <c r="N29" i="12"/>
  <c r="AC27" i="12"/>
  <c r="Y25" i="12"/>
  <c r="V23" i="12"/>
  <c r="Z20" i="12"/>
  <c r="AJ16" i="12"/>
  <c r="AH12" i="12"/>
  <c r="K8" i="12"/>
  <c r="AP42" i="12"/>
  <c r="D40" i="12"/>
  <c r="O37" i="12"/>
  <c r="R34" i="12"/>
  <c r="AE43" i="12"/>
  <c r="H42" i="12"/>
  <c r="Z40" i="12"/>
  <c r="C39" i="12"/>
  <c r="U37" i="12"/>
  <c r="AM35" i="12"/>
  <c r="P34" i="12"/>
  <c r="AH32" i="12"/>
  <c r="K31" i="12"/>
  <c r="AC29" i="12"/>
  <c r="F28" i="12"/>
  <c r="D26" i="12"/>
  <c r="AP23" i="12"/>
  <c r="Q21" i="12"/>
  <c r="AF17" i="12"/>
  <c r="AJ13" i="12"/>
  <c r="O9" i="12"/>
  <c r="AD4" i="12"/>
  <c r="R5" i="12"/>
  <c r="AO6" i="12"/>
  <c r="W8" i="12"/>
  <c r="E10" i="12"/>
  <c r="AB11" i="12"/>
  <c r="J13" i="12"/>
  <c r="AG14" i="12"/>
  <c r="O16" i="12"/>
  <c r="AL17" i="12"/>
  <c r="T19" i="12"/>
  <c r="V4" i="12"/>
  <c r="M6" i="12"/>
  <c r="Y4" i="12"/>
  <c r="Z44" i="12"/>
  <c r="C43" i="12"/>
  <c r="U41" i="12"/>
  <c r="AM39" i="12"/>
  <c r="P38" i="12"/>
  <c r="AH36" i="12"/>
  <c r="K35" i="12"/>
  <c r="AC33" i="12"/>
  <c r="F32" i="12"/>
  <c r="X30" i="12"/>
  <c r="AP28" i="12"/>
  <c r="K27" i="12"/>
  <c r="H25" i="12"/>
  <c r="D23" i="12"/>
  <c r="AI19" i="12"/>
  <c r="C16" i="12"/>
  <c r="AI11" i="12"/>
  <c r="L7" i="12"/>
  <c r="P4" i="12"/>
  <c r="D32" i="12"/>
  <c r="V30" i="12"/>
  <c r="AN28" i="12"/>
  <c r="H27" i="12"/>
  <c r="E25" i="12"/>
  <c r="AQ22" i="12"/>
  <c r="AE19" i="12"/>
  <c r="AO15" i="12"/>
  <c r="AE11" i="12"/>
  <c r="G7" i="12"/>
  <c r="I43" i="12"/>
  <c r="AK39" i="12"/>
  <c r="H36" i="12"/>
  <c r="AE44" i="12"/>
  <c r="H43" i="12"/>
  <c r="Z41" i="12"/>
  <c r="C40" i="12"/>
  <c r="U38" i="12"/>
  <c r="AM36" i="12"/>
  <c r="P35" i="12"/>
  <c r="AH33" i="12"/>
  <c r="K32" i="12"/>
  <c r="AC30" i="12"/>
  <c r="F29" i="12"/>
  <c r="R27" i="12"/>
  <c r="O25" i="12"/>
  <c r="K23" i="12"/>
  <c r="H20" i="12"/>
  <c r="Q16" i="12"/>
  <c r="J12" i="12"/>
  <c r="Z7" i="12"/>
  <c r="Z42" i="12"/>
  <c r="AC39" i="12"/>
  <c r="AN36" i="12"/>
  <c r="AQ33" i="12"/>
  <c r="W43" i="12"/>
  <c r="AO41" i="12"/>
  <c r="R40" i="12"/>
  <c r="AJ38" i="12"/>
  <c r="M37" i="12"/>
  <c r="AE35" i="12"/>
  <c r="H34" i="12"/>
  <c r="Z32" i="12"/>
  <c r="C31" i="12"/>
  <c r="U29" i="12"/>
  <c r="AL27" i="12"/>
  <c r="AH25" i="12"/>
  <c r="AE23" i="12"/>
  <c r="AP20" i="12"/>
  <c r="L17" i="12"/>
  <c r="M13" i="12"/>
  <c r="AC8" i="12"/>
  <c r="C4" i="12"/>
  <c r="Z5" i="12"/>
  <c r="H7" i="12"/>
  <c r="AE8" i="12"/>
  <c r="M10" i="12"/>
  <c r="AJ11" i="12"/>
  <c r="R13" i="12"/>
  <c r="AO14" i="12"/>
  <c r="W16" i="12"/>
  <c r="E18" i="12"/>
  <c r="AB19" i="12"/>
  <c r="AE4" i="12"/>
  <c r="AI6" i="12"/>
  <c r="R44" i="12"/>
  <c r="AJ42" i="12"/>
  <c r="M41" i="12"/>
  <c r="AE39" i="12"/>
  <c r="H38" i="12"/>
  <c r="Z36" i="12"/>
  <c r="C35" i="12"/>
  <c r="U33" i="12"/>
  <c r="AM31" i="12"/>
  <c r="P30" i="12"/>
  <c r="AH28" i="12"/>
  <c r="AO26" i="12"/>
  <c r="AL24" i="12"/>
  <c r="AH22" i="12"/>
  <c r="P19" i="12"/>
  <c r="W15" i="12"/>
  <c r="O11" i="12"/>
  <c r="AD6" i="12"/>
  <c r="S33" i="12"/>
  <c r="AK31" i="12"/>
  <c r="N30" i="12"/>
  <c r="AF28" i="12"/>
  <c r="AM26" i="12"/>
  <c r="AI24" i="12"/>
  <c r="AE22" i="12"/>
  <c r="M19" i="12"/>
  <c r="U15" i="12"/>
  <c r="G11" i="12"/>
  <c r="X6" i="12"/>
  <c r="AH42" i="12"/>
  <c r="U39" i="12"/>
  <c r="AG35" i="12"/>
  <c r="W44" i="12"/>
  <c r="AO42" i="12"/>
  <c r="R41" i="12"/>
  <c r="AJ39" i="12"/>
  <c r="M38" i="12"/>
  <c r="AE36" i="12"/>
  <c r="H35" i="12"/>
  <c r="Z33" i="12"/>
  <c r="C32" i="12"/>
  <c r="U30" i="12"/>
  <c r="AM28" i="12"/>
  <c r="G27" i="12"/>
  <c r="D25" i="12"/>
  <c r="AP22" i="12"/>
  <c r="AA19" i="12"/>
  <c r="AI15" i="12"/>
  <c r="AD11" i="12"/>
  <c r="E7" i="12"/>
  <c r="J42" i="12"/>
  <c r="M39" i="12"/>
  <c r="AF36" i="12"/>
  <c r="AL44" i="12"/>
  <c r="O43" i="12"/>
  <c r="AG41" i="12"/>
  <c r="J40" i="12"/>
  <c r="AB38" i="12"/>
  <c r="E37" i="12"/>
  <c r="W35" i="12"/>
  <c r="AO33" i="12"/>
  <c r="R32" i="12"/>
  <c r="AJ30" i="12"/>
  <c r="M29" i="12"/>
  <c r="AA27" i="12"/>
  <c r="X25" i="12"/>
  <c r="T23" i="12"/>
  <c r="W20" i="12"/>
  <c r="AD16" i="12"/>
  <c r="AE12" i="12"/>
  <c r="H8" i="12"/>
  <c r="K4" i="12"/>
  <c r="AH5" i="12"/>
  <c r="P7" i="12"/>
  <c r="AM8" i="12"/>
  <c r="U10" i="12"/>
  <c r="C12" i="12"/>
  <c r="Z13" i="12"/>
  <c r="H15" i="12"/>
  <c r="AE16" i="12"/>
  <c r="M18" i="12"/>
  <c r="AJ19" i="12"/>
  <c r="AN4" i="12"/>
  <c r="AE6" i="12"/>
  <c r="AC5" i="12"/>
  <c r="J44" i="12"/>
  <c r="AB42" i="12"/>
  <c r="E41" i="12"/>
  <c r="W39" i="12"/>
  <c r="AO37" i="12"/>
  <c r="R36" i="12"/>
  <c r="AJ34" i="12"/>
  <c r="M33" i="12"/>
  <c r="AE31" i="12"/>
  <c r="H30" i="12"/>
  <c r="Z28" i="12"/>
  <c r="AE26" i="12"/>
  <c r="AA24" i="12"/>
  <c r="R22" i="12"/>
  <c r="AM18" i="12"/>
  <c r="E15" i="12"/>
  <c r="AE10" i="12"/>
  <c r="G6" i="12"/>
  <c r="K33" i="12"/>
  <c r="AC31" i="12"/>
  <c r="F30" i="12"/>
  <c r="X28" i="12"/>
  <c r="AB26" i="12"/>
  <c r="Y24" i="12"/>
  <c r="P22" i="12"/>
  <c r="AF18" i="12"/>
  <c r="AM14" i="12"/>
  <c r="Z10" i="12"/>
  <c r="AQ5" i="12"/>
  <c r="R42" i="12"/>
  <c r="E39" i="12"/>
  <c r="Q35" i="12"/>
  <c r="O44" i="12"/>
  <c r="AG42" i="12"/>
  <c r="J41" i="12"/>
  <c r="AB39" i="12"/>
  <c r="E38" i="12"/>
  <c r="W36" i="12"/>
  <c r="AO34" i="12"/>
  <c r="R33" i="12"/>
  <c r="AJ31" i="12"/>
  <c r="M30" i="12"/>
  <c r="AE28" i="12"/>
  <c r="AL26" i="12"/>
  <c r="AH24" i="12"/>
  <c r="AB22" i="12"/>
  <c r="I19" i="12"/>
  <c r="Q15" i="12"/>
  <c r="F11" i="12"/>
  <c r="U6" i="12"/>
  <c r="AQ41" i="12"/>
  <c r="AL38" i="12"/>
  <c r="P36" i="12"/>
  <c r="AD44" i="12"/>
  <c r="G43" i="12"/>
  <c r="Y41" i="12"/>
  <c r="AQ39" i="12"/>
  <c r="T38" i="12"/>
  <c r="AL36" i="12"/>
  <c r="O35" i="12"/>
  <c r="X4" i="12"/>
  <c r="D42" i="12"/>
  <c r="Y37" i="12"/>
  <c r="E33" i="12"/>
  <c r="Y29" i="12"/>
  <c r="F24" i="12"/>
  <c r="AA14" i="12"/>
  <c r="R4" i="12"/>
  <c r="AE29" i="12"/>
  <c r="N24" i="12"/>
  <c r="O17" i="12"/>
  <c r="AL4" i="12"/>
  <c r="AP34" i="12"/>
  <c r="I42" i="12"/>
  <c r="AD37" i="12"/>
  <c r="J33" i="12"/>
  <c r="AD29" i="12"/>
  <c r="M24" i="12"/>
  <c r="AL14" i="12"/>
  <c r="AG4" i="12"/>
  <c r="Y35" i="12"/>
  <c r="Q41" i="12"/>
  <c r="AK37" i="12"/>
  <c r="Y33" i="12"/>
  <c r="T30" i="12"/>
  <c r="F27" i="12"/>
  <c r="AN22" i="12"/>
  <c r="AH15" i="12"/>
  <c r="C7" i="12"/>
  <c r="I6" i="12"/>
  <c r="N9" i="12"/>
  <c r="S12" i="12"/>
  <c r="X15" i="12"/>
  <c r="AC18" i="12"/>
  <c r="Q5" i="12"/>
  <c r="AJ7" i="12"/>
  <c r="AA9" i="12"/>
  <c r="R11" i="12"/>
  <c r="I13" i="12"/>
  <c r="AP14" i="12"/>
  <c r="AG16" i="12"/>
  <c r="X18" i="12"/>
  <c r="O20" i="12"/>
  <c r="AM21" i="12"/>
  <c r="AO4" i="12"/>
  <c r="AF6" i="12"/>
  <c r="X8" i="12"/>
  <c r="O10" i="12"/>
  <c r="F12" i="12"/>
  <c r="AL13" i="12"/>
  <c r="AC15" i="12"/>
  <c r="T17" i="12"/>
  <c r="K19" i="12"/>
  <c r="AO20" i="12"/>
  <c r="W22" i="12"/>
  <c r="AE5" i="12"/>
  <c r="V7" i="12"/>
  <c r="M9" i="12"/>
  <c r="E11" i="12"/>
  <c r="AK12" i="12"/>
  <c r="AH4" i="12"/>
  <c r="AC7" i="12"/>
  <c r="V10" i="12"/>
  <c r="P13" i="12"/>
  <c r="AJ15" i="12"/>
  <c r="K18" i="12"/>
  <c r="AA20" i="12"/>
  <c r="AC22" i="12"/>
  <c r="L6" i="12"/>
  <c r="G9" i="12"/>
  <c r="AP11" i="12"/>
  <c r="AD14" i="12"/>
  <c r="E17" i="12"/>
  <c r="V19" i="12"/>
  <c r="AC21" i="12"/>
  <c r="U23" i="12"/>
  <c r="C25" i="12"/>
  <c r="Z26" i="12"/>
  <c r="L4" i="12"/>
  <c r="F7" i="12"/>
  <c r="J6" i="12"/>
  <c r="AL40" i="12"/>
  <c r="Q37" i="12"/>
  <c r="AL32" i="12"/>
  <c r="R28" i="12"/>
  <c r="AJ23" i="12"/>
  <c r="H14" i="12"/>
  <c r="C33" i="12"/>
  <c r="W29" i="12"/>
  <c r="C24" i="12"/>
  <c r="U14" i="12"/>
  <c r="O4" i="12"/>
  <c r="Z34" i="12"/>
  <c r="AQ40" i="12"/>
  <c r="V37" i="12"/>
  <c r="AQ32" i="12"/>
  <c r="W28" i="12"/>
  <c r="AQ23" i="12"/>
  <c r="T14" i="12"/>
  <c r="AA41" i="12"/>
  <c r="I35" i="12"/>
  <c r="I41" i="12"/>
  <c r="AD36" i="12"/>
  <c r="Q33" i="12"/>
  <c r="L30" i="12"/>
  <c r="AJ26" i="12"/>
  <c r="AA22" i="12"/>
  <c r="O15" i="12"/>
  <c r="T6" i="12"/>
  <c r="Q6" i="12"/>
  <c r="V9" i="12"/>
  <c r="AA12" i="12"/>
  <c r="AF15" i="12"/>
  <c r="AK18" i="12"/>
  <c r="AA5" i="12"/>
  <c r="D8" i="12"/>
  <c r="AJ9" i="12"/>
  <c r="AA11" i="12"/>
  <c r="S13" i="12"/>
  <c r="J15" i="12"/>
  <c r="AP16" i="12"/>
  <c r="AG18" i="12"/>
  <c r="X20" i="12"/>
  <c r="F22" i="12"/>
  <c r="I5" i="12"/>
  <c r="AP6" i="12"/>
  <c r="AG8" i="12"/>
  <c r="X10" i="12"/>
  <c r="O12" i="12"/>
  <c r="F14" i="12"/>
  <c r="AL15" i="12"/>
  <c r="AC17" i="12"/>
  <c r="U19" i="12"/>
  <c r="H21" i="12"/>
  <c r="H4" i="12"/>
  <c r="AN5" i="12"/>
  <c r="AE7" i="12"/>
  <c r="W9" i="12"/>
  <c r="N11" i="12"/>
  <c r="E13" i="12"/>
  <c r="G5" i="12"/>
  <c r="AQ7" i="12"/>
  <c r="AL10" i="12"/>
  <c r="AE13" i="12"/>
  <c r="I16" i="12"/>
  <c r="W18" i="12"/>
  <c r="AK20" i="12"/>
  <c r="AK22" i="12"/>
  <c r="AB6" i="12"/>
  <c r="U9" i="12"/>
  <c r="P12" i="12"/>
  <c r="C15" i="12"/>
  <c r="Q17" i="12"/>
  <c r="AG19" i="12"/>
  <c r="AO21" i="12"/>
  <c r="AC23" i="12"/>
  <c r="K25" i="12"/>
  <c r="AH26" i="12"/>
  <c r="AB4" i="12"/>
  <c r="U7" i="12"/>
  <c r="P10" i="12"/>
  <c r="H13" i="12"/>
  <c r="AE15" i="12"/>
  <c r="D18" i="12"/>
  <c r="U20" i="12"/>
  <c r="E5" i="12"/>
  <c r="AD40" i="12"/>
  <c r="J36" i="12"/>
  <c r="AD32" i="12"/>
  <c r="J28" i="12"/>
  <c r="AQ21" i="12"/>
  <c r="Y13" i="12"/>
  <c r="AJ32" i="12"/>
  <c r="P28" i="12"/>
  <c r="AH23" i="12"/>
  <c r="AQ13" i="12"/>
  <c r="AI41" i="12"/>
  <c r="J34" i="12"/>
  <c r="AI40" i="12"/>
  <c r="O36" i="12"/>
  <c r="AI32" i="12"/>
  <c r="O28" i="12"/>
  <c r="L22" i="12"/>
  <c r="AN13" i="12"/>
  <c r="K41" i="12"/>
  <c r="V44" i="12"/>
  <c r="AP40" i="12"/>
  <c r="V36" i="12"/>
  <c r="I33" i="12"/>
  <c r="D30" i="12"/>
  <c r="Y26" i="12"/>
  <c r="K22" i="12"/>
  <c r="AK14" i="12"/>
  <c r="AI5" i="12"/>
  <c r="Y6" i="12"/>
  <c r="AD9" i="12"/>
  <c r="AI12" i="12"/>
  <c r="AN15" i="12"/>
  <c r="D19" i="12"/>
  <c r="AJ5" i="12"/>
  <c r="M8" i="12"/>
  <c r="D10" i="12"/>
  <c r="AK11" i="12"/>
  <c r="AB13" i="12"/>
  <c r="S15" i="12"/>
  <c r="AI43" i="12"/>
  <c r="O39" i="12"/>
  <c r="AI35" i="12"/>
  <c r="O31" i="12"/>
  <c r="T26" i="12"/>
  <c r="J21" i="12"/>
  <c r="Y9" i="12"/>
  <c r="U31" i="12"/>
  <c r="AN27" i="12"/>
  <c r="U21" i="12"/>
  <c r="AQ9" i="12"/>
  <c r="C41" i="12"/>
  <c r="AN43" i="12"/>
  <c r="T39" i="12"/>
  <c r="AN35" i="12"/>
  <c r="T31" i="12"/>
  <c r="AA26" i="12"/>
  <c r="T21" i="12"/>
  <c r="AN9" i="12"/>
  <c r="AD38" i="12"/>
  <c r="F44" i="12"/>
  <c r="AA39" i="12"/>
  <c r="G35" i="12"/>
  <c r="AQ31" i="12"/>
  <c r="AL28" i="12"/>
  <c r="AQ24" i="12"/>
  <c r="Z19" i="12"/>
  <c r="X11" i="12"/>
  <c r="AA4" i="12"/>
  <c r="AF7" i="12"/>
  <c r="AK10" i="12"/>
  <c r="AP13" i="12"/>
  <c r="F17" i="12"/>
  <c r="K20" i="12"/>
  <c r="AN6" i="12"/>
  <c r="AF8" i="12"/>
  <c r="W10" i="12"/>
  <c r="N12" i="12"/>
  <c r="E14" i="12"/>
  <c r="AK15" i="12"/>
  <c r="AB17" i="12"/>
  <c r="S19" i="12"/>
  <c r="G21" i="12"/>
  <c r="E4" i="12"/>
  <c r="AK5" i="12"/>
  <c r="AB7" i="12"/>
  <c r="S9" i="12"/>
  <c r="J11" i="12"/>
  <c r="AP12" i="12"/>
  <c r="AH14" i="12"/>
  <c r="Y16" i="12"/>
  <c r="P18" i="12"/>
  <c r="G20" i="12"/>
  <c r="AF21" i="12"/>
  <c r="AJ4" i="12"/>
  <c r="AA6" i="12"/>
  <c r="R8" i="12"/>
  <c r="I10" i="12"/>
  <c r="AO11" i="12"/>
  <c r="AF13" i="12"/>
  <c r="K6" i="12"/>
  <c r="E9" i="12"/>
  <c r="AN11" i="12"/>
  <c r="AC14" i="12"/>
  <c r="D17" i="12"/>
  <c r="R19" i="12"/>
  <c r="AB21" i="12"/>
  <c r="AK4" i="12"/>
  <c r="AD7" i="12"/>
  <c r="Y10" i="12"/>
  <c r="Q13" i="12"/>
  <c r="AM15" i="12"/>
  <c r="L18" i="12"/>
  <c r="AB20" i="12"/>
  <c r="AD22" i="12"/>
  <c r="L24" i="12"/>
  <c r="AI25" i="12"/>
  <c r="Q27" i="12"/>
  <c r="AD5" i="12"/>
  <c r="Y8" i="12"/>
  <c r="Q11" i="12"/>
  <c r="AA43" i="12"/>
  <c r="G39" i="12"/>
  <c r="AB34" i="12"/>
  <c r="G31" i="12"/>
  <c r="I26" i="12"/>
  <c r="S18" i="12"/>
  <c r="AQ8" i="12"/>
  <c r="M31" i="12"/>
  <c r="Q26" i="12"/>
  <c r="D21" i="12"/>
  <c r="Q9" i="12"/>
  <c r="V38" i="12"/>
  <c r="AF43" i="12"/>
  <c r="L39" i="12"/>
  <c r="AG34" i="12"/>
  <c r="L31" i="12"/>
  <c r="P26" i="12"/>
  <c r="AE18" i="12"/>
  <c r="P9" i="12"/>
  <c r="N38" i="12"/>
  <c r="AN42" i="12"/>
  <c r="S39" i="12"/>
  <c r="AN34" i="12"/>
  <c r="AI31" i="12"/>
  <c r="AD28" i="12"/>
  <c r="AG24" i="12"/>
  <c r="F19" i="12"/>
  <c r="AQ10" i="12"/>
  <c r="AI4" i="12"/>
  <c r="AN7" i="12"/>
  <c r="D11" i="12"/>
  <c r="I14" i="12"/>
  <c r="N17" i="12"/>
  <c r="S20" i="12"/>
  <c r="I7" i="12"/>
  <c r="AO8" i="12"/>
  <c r="AF10" i="12"/>
  <c r="W12" i="12"/>
  <c r="N14" i="12"/>
  <c r="E16" i="12"/>
  <c r="AK17" i="12"/>
  <c r="AC19" i="12"/>
  <c r="O21" i="12"/>
  <c r="N4" i="12"/>
  <c r="E6" i="12"/>
  <c r="AK7" i="12"/>
  <c r="AB9" i="12"/>
  <c r="S11" i="12"/>
  <c r="K13" i="12"/>
  <c r="AQ14" i="12"/>
  <c r="AH16" i="12"/>
  <c r="Y18" i="12"/>
  <c r="P20" i="12"/>
  <c r="AN21" i="12"/>
  <c r="D5" i="12"/>
  <c r="AJ6" i="12"/>
  <c r="AA8" i="12"/>
  <c r="R10" i="12"/>
  <c r="I12" i="12"/>
  <c r="AO13" i="12"/>
  <c r="Z6" i="12"/>
  <c r="T9" i="12"/>
  <c r="M12" i="12"/>
  <c r="AN14" i="12"/>
  <c r="P17" i="12"/>
  <c r="AF19" i="12"/>
  <c r="AL21" i="12"/>
  <c r="K5" i="12"/>
  <c r="C8" i="12"/>
  <c r="AM10" i="12"/>
  <c r="AG13" i="12"/>
  <c r="J16" i="12"/>
  <c r="Z18" i="12"/>
  <c r="AL20" i="12"/>
  <c r="AL22" i="12"/>
  <c r="T24" i="12"/>
  <c r="AQ25" i="12"/>
  <c r="Y27" i="12"/>
  <c r="C6" i="12"/>
  <c r="AL8" i="12"/>
  <c r="AG11" i="12"/>
  <c r="V14" i="12"/>
  <c r="AL16" i="12"/>
  <c r="N19" i="12"/>
  <c r="V21" i="12"/>
  <c r="AQ43" i="12"/>
  <c r="L34" i="12"/>
  <c r="AN17" i="12"/>
  <c r="H28" i="12"/>
  <c r="T5" i="12"/>
  <c r="D39" i="12"/>
  <c r="G28" i="12"/>
  <c r="P5" i="12"/>
  <c r="L38" i="12"/>
  <c r="E29" i="12"/>
  <c r="L16" i="12"/>
  <c r="G8" i="12"/>
  <c r="AM16" i="12"/>
  <c r="AA7" i="12"/>
  <c r="AF12" i="12"/>
  <c r="J17" i="12"/>
  <c r="AF20" i="12"/>
  <c r="S5" i="12"/>
  <c r="AP8" i="12"/>
  <c r="X12" i="12"/>
  <c r="F16" i="12"/>
  <c r="AD19" i="12"/>
  <c r="Q4" i="12"/>
  <c r="AO7" i="12"/>
  <c r="W11" i="12"/>
  <c r="W5" i="12"/>
  <c r="K11" i="12"/>
  <c r="T16" i="12"/>
  <c r="F21" i="12"/>
  <c r="AQ6" i="12"/>
  <c r="AD12" i="12"/>
  <c r="AE17" i="12"/>
  <c r="J22" i="12"/>
  <c r="S25" i="12"/>
  <c r="AP4" i="12"/>
  <c r="AP9" i="12"/>
  <c r="K14" i="12"/>
  <c r="W17" i="12"/>
  <c r="AE20" i="12"/>
  <c r="AO22" i="12"/>
  <c r="W24" i="12"/>
  <c r="E26" i="12"/>
  <c r="AB27" i="12"/>
  <c r="AG29" i="12"/>
  <c r="AK21" i="12"/>
  <c r="Y34" i="12"/>
  <c r="AO35" i="12"/>
  <c r="M25" i="12"/>
  <c r="Y7" i="12"/>
  <c r="C20" i="12"/>
  <c r="R9" i="12"/>
  <c r="O18" i="12"/>
  <c r="AE21" i="12"/>
  <c r="F10" i="12"/>
  <c r="K17" i="12"/>
  <c r="V5" i="12"/>
  <c r="D9" i="12"/>
  <c r="N7" i="12"/>
  <c r="AO17" i="12"/>
  <c r="AH8" i="12"/>
  <c r="M23" i="12"/>
  <c r="AH6" i="12"/>
  <c r="R15" i="12"/>
  <c r="AH21" i="12"/>
  <c r="F25" i="12"/>
  <c r="AQ18" i="12"/>
  <c r="AI16" i="12"/>
  <c r="I17" i="12"/>
  <c r="O24" i="12"/>
  <c r="T27" i="12"/>
  <c r="T42" i="12"/>
  <c r="W31" i="12"/>
  <c r="U17" i="12"/>
  <c r="G26" i="12"/>
  <c r="S41" i="12"/>
  <c r="AL37" i="12"/>
  <c r="F26" i="12"/>
  <c r="AJ40" i="12"/>
  <c r="D38" i="12"/>
  <c r="V28" i="12"/>
  <c r="H12" i="12"/>
  <c r="F9" i="12"/>
  <c r="V17" i="12"/>
  <c r="V8" i="12"/>
  <c r="AO12" i="12"/>
  <c r="S17" i="12"/>
  <c r="AN20" i="12"/>
  <c r="AB5" i="12"/>
  <c r="J9" i="12"/>
  <c r="AG12" i="12"/>
  <c r="P16" i="12"/>
  <c r="AM19" i="12"/>
  <c r="Z4" i="12"/>
  <c r="I8" i="12"/>
  <c r="AF11" i="12"/>
  <c r="AL5" i="12"/>
  <c r="Y11" i="12"/>
  <c r="AF16" i="12"/>
  <c r="R21" i="12"/>
  <c r="O7" i="12"/>
  <c r="D13" i="12"/>
  <c r="AP17" i="12"/>
  <c r="T22" i="12"/>
  <c r="AA25" i="12"/>
  <c r="O5" i="12"/>
  <c r="AD10" i="12"/>
  <c r="AJ14" i="12"/>
  <c r="AH17" i="12"/>
  <c r="AQ20" i="12"/>
  <c r="H23" i="12"/>
  <c r="AE24" i="12"/>
  <c r="M26" i="12"/>
  <c r="AJ27" i="12"/>
  <c r="L42" i="12"/>
  <c r="AO29" i="12"/>
  <c r="G10" i="12"/>
  <c r="AK25" i="12"/>
  <c r="AM37" i="12"/>
  <c r="G36" i="12"/>
  <c r="X24" i="12"/>
  <c r="F38" i="12"/>
  <c r="N36" i="12"/>
  <c r="P27" i="12"/>
  <c r="S10" i="12"/>
  <c r="AC10" i="12"/>
  <c r="U18" i="12"/>
  <c r="I9" i="12"/>
  <c r="AK13" i="12"/>
  <c r="F18" i="12"/>
  <c r="W21" i="12"/>
  <c r="N6" i="12"/>
  <c r="AK9" i="12"/>
  <c r="T13" i="12"/>
  <c r="AQ16" i="12"/>
  <c r="Y20" i="12"/>
  <c r="M5" i="12"/>
  <c r="AJ8" i="12"/>
  <c r="R12" i="12"/>
  <c r="AM6" i="12"/>
  <c r="AC12" i="12"/>
  <c r="AA17" i="12"/>
  <c r="I22" i="12"/>
  <c r="S8" i="12"/>
  <c r="G14" i="12"/>
  <c r="AL18" i="12"/>
  <c r="E23" i="12"/>
  <c r="J26" i="12"/>
  <c r="S6" i="12"/>
  <c r="C11" i="12"/>
  <c r="F15" i="12"/>
  <c r="R18" i="12"/>
  <c r="L21" i="12"/>
  <c r="P23" i="12"/>
  <c r="AM24" i="12"/>
  <c r="U26" i="12"/>
  <c r="V40" i="12"/>
  <c r="Y5" i="12"/>
  <c r="W37" i="12"/>
  <c r="AJ21" i="12"/>
  <c r="AF34" i="12"/>
  <c r="L11" i="12"/>
  <c r="W14" i="12"/>
  <c r="W6" i="12"/>
  <c r="AC13" i="12"/>
  <c r="AG20" i="12"/>
  <c r="AB12" i="12"/>
  <c r="C13" i="12"/>
  <c r="S22" i="12"/>
  <c r="S14" i="12"/>
  <c r="H19" i="12"/>
  <c r="R26" i="12"/>
  <c r="G12" i="12"/>
  <c r="AD18" i="12"/>
  <c r="X23" i="12"/>
  <c r="AC26" i="12"/>
  <c r="AN38" i="12"/>
  <c r="AQ27" i="12"/>
  <c r="C5" i="12"/>
  <c r="N18" i="12"/>
  <c r="G44" i="12"/>
  <c r="Q34" i="12"/>
  <c r="J18" i="12"/>
  <c r="N44" i="12"/>
  <c r="AG33" i="12"/>
  <c r="V24" i="12"/>
  <c r="S4" i="12"/>
  <c r="K12" i="12"/>
  <c r="D4" i="12"/>
  <c r="N10" i="12"/>
  <c r="AF14" i="12"/>
  <c r="AP18" i="12"/>
  <c r="N22" i="12"/>
  <c r="J7" i="12"/>
  <c r="AG10" i="12"/>
  <c r="O14" i="12"/>
  <c r="AM17" i="12"/>
  <c r="P21" i="12"/>
  <c r="H6" i="12"/>
  <c r="AF9" i="12"/>
  <c r="N13" i="12"/>
  <c r="Q8" i="12"/>
  <c r="D14" i="12"/>
  <c r="AJ18" i="12"/>
  <c r="G4" i="12"/>
  <c r="AI9" i="12"/>
  <c r="N15" i="12"/>
  <c r="D20" i="12"/>
  <c r="AK23" i="12"/>
  <c r="AP26" i="12"/>
  <c r="AI7" i="12"/>
  <c r="U12" i="12"/>
  <c r="AQ15" i="12"/>
  <c r="AO18" i="12"/>
  <c r="C22" i="12"/>
  <c r="AF23" i="12"/>
  <c r="N25" i="12"/>
  <c r="AK26" i="12"/>
  <c r="F4" i="12"/>
  <c r="X13" i="12"/>
  <c r="L27" i="12"/>
  <c r="AG37" i="12"/>
  <c r="AN25" i="12"/>
  <c r="AB32" i="12"/>
  <c r="AI17" i="12"/>
  <c r="Y42" i="12"/>
  <c r="AB31" i="12"/>
  <c r="AG17" i="12"/>
  <c r="AF42" i="12"/>
  <c r="J32" i="12"/>
  <c r="J23" i="12"/>
  <c r="AQ4" i="12"/>
  <c r="AH13" i="12"/>
  <c r="H5" i="12"/>
  <c r="AO10" i="12"/>
  <c r="AB15" i="12"/>
  <c r="J19" i="12"/>
  <c r="V22" i="12"/>
  <c r="S7" i="12"/>
  <c r="AP10" i="12"/>
  <c r="X14" i="12"/>
  <c r="G18" i="12"/>
  <c r="X21" i="12"/>
  <c r="R6" i="12"/>
  <c r="AO9" i="12"/>
  <c r="W13" i="12"/>
  <c r="AD8" i="12"/>
  <c r="R14" i="12"/>
  <c r="G19" i="12"/>
  <c r="U4" i="12"/>
  <c r="J10" i="12"/>
  <c r="Z15" i="12"/>
  <c r="Q20" i="12"/>
  <c r="D24" i="12"/>
  <c r="I27" i="12"/>
  <c r="J8" i="12"/>
  <c r="AJ12" i="12"/>
  <c r="M16" i="12"/>
  <c r="Y19" i="12"/>
  <c r="M22" i="12"/>
  <c r="AN23" i="12"/>
  <c r="V25" i="12"/>
  <c r="D27" i="12"/>
  <c r="AQ35" i="12"/>
  <c r="Q24" i="12"/>
  <c r="E31" i="12"/>
  <c r="U13" i="12"/>
  <c r="Q42" i="12"/>
  <c r="E30" i="12"/>
  <c r="T10" i="12"/>
  <c r="X42" i="12"/>
  <c r="AA31" i="12"/>
  <c r="E20" i="12"/>
  <c r="AP5" i="12"/>
  <c r="Q14" i="12"/>
  <c r="V6" i="12"/>
  <c r="I11" i="12"/>
  <c r="N16" i="12"/>
  <c r="AL19" i="12"/>
  <c r="W4" i="12"/>
  <c r="E8" i="12"/>
  <c r="AC11" i="12"/>
  <c r="K15" i="12"/>
  <c r="AH18" i="12"/>
  <c r="G22" i="12"/>
  <c r="D7" i="12"/>
  <c r="AA10" i="12"/>
  <c r="AH9" i="12"/>
  <c r="M15" i="12"/>
  <c r="AQ19" i="12"/>
  <c r="X5" i="12"/>
  <c r="M11" i="12"/>
  <c r="U16" i="12"/>
  <c r="I21" i="12"/>
  <c r="AB24" i="12"/>
  <c r="AG27" i="12"/>
  <c r="L9" i="12"/>
  <c r="AA16" i="12"/>
  <c r="AK19" i="12"/>
  <c r="Y22" i="12"/>
  <c r="G24" i="12"/>
  <c r="AD25" i="12"/>
  <c r="T34" i="12"/>
  <c r="Z21" i="12"/>
  <c r="AM29" i="12"/>
  <c r="AK8" i="12"/>
  <c r="AA40" i="12"/>
  <c r="AL29" i="12"/>
  <c r="AO5" i="12"/>
  <c r="AI39" i="12"/>
  <c r="AB30" i="12"/>
  <c r="AB18" i="12"/>
  <c r="X7" i="12"/>
  <c r="P15" i="12"/>
  <c r="R7" i="12"/>
  <c r="E12" i="12"/>
  <c r="X16" i="12"/>
  <c r="F20" i="12"/>
  <c r="AF4" i="12"/>
  <c r="N8" i="12"/>
  <c r="AL11" i="12"/>
  <c r="T15" i="12"/>
  <c r="O22" i="12"/>
  <c r="M7" i="12"/>
  <c r="AJ10" i="12"/>
  <c r="T4" i="12"/>
  <c r="H10" i="12"/>
  <c r="Y15" i="12"/>
  <c r="N20" i="12"/>
  <c r="AM5" i="12"/>
  <c r="Z11" i="12"/>
  <c r="S21" i="12"/>
  <c r="AJ24" i="12"/>
  <c r="AO27" i="12"/>
  <c r="Z9" i="12"/>
  <c r="AM13" i="12"/>
  <c r="I20" i="12"/>
  <c r="AG22" i="12"/>
  <c r="AL25" i="12"/>
  <c r="N8" i="2"/>
  <c r="N30" i="2"/>
  <c r="N44" i="2"/>
  <c r="N19" i="2"/>
  <c r="N33" i="2"/>
  <c r="N16" i="2"/>
  <c r="N31" i="2"/>
  <c r="N20" i="2"/>
  <c r="N9" i="2"/>
  <c r="N13" i="2"/>
  <c r="N41" i="2"/>
  <c r="N47" i="2"/>
  <c r="N22" i="2"/>
  <c r="N36" i="2"/>
  <c r="N11" i="2"/>
  <c r="N25" i="2"/>
  <c r="N39" i="2"/>
  <c r="N14" i="2"/>
  <c r="N28" i="2"/>
  <c r="N42" i="2"/>
  <c r="N17" i="2"/>
  <c r="N45" i="2"/>
  <c r="N34" i="2"/>
  <c r="N23" i="2"/>
  <c r="N37" i="2"/>
  <c r="N12" i="2"/>
  <c r="N26" i="2"/>
  <c r="N48" i="2"/>
  <c r="N21" i="2"/>
  <c r="N10" i="2"/>
  <c r="N15" i="2"/>
  <c r="N29" i="2"/>
  <c r="N43" i="2"/>
  <c r="N18" i="2"/>
  <c r="N40" i="2"/>
  <c r="N46" i="2"/>
  <c r="N35" i="2"/>
  <c r="N32" i="2"/>
  <c r="N38" i="2"/>
  <c r="N27" i="2"/>
  <c r="N24" i="2"/>
  <c r="H9" i="9"/>
  <c r="K9" i="9"/>
  <c r="F9" i="9"/>
  <c r="E9" i="9"/>
  <c r="F23" i="1" s="1"/>
  <c r="G9" i="9"/>
  <c r="I9" i="9"/>
  <c r="J9" i="9"/>
  <c r="G17" i="9"/>
  <c r="E36" i="9"/>
  <c r="F50" i="1" s="1"/>
  <c r="K34" i="9"/>
  <c r="J44" i="9"/>
  <c r="H26" i="9"/>
  <c r="H46" i="9"/>
  <c r="G30" i="9"/>
  <c r="I41" i="9"/>
  <c r="J27" i="9"/>
  <c r="K8" i="9"/>
  <c r="K24" i="9"/>
  <c r="I38" i="9"/>
  <c r="J42" i="9"/>
  <c r="G39" i="9"/>
  <c r="F34" i="9"/>
  <c r="G37" i="9"/>
  <c r="F29" i="9"/>
  <c r="G43" i="9"/>
  <c r="I42" i="9"/>
  <c r="G19" i="9"/>
  <c r="K32" i="9"/>
  <c r="H35" i="9"/>
  <c r="E12" i="9"/>
  <c r="F26" i="1" s="1"/>
  <c r="F44" i="9"/>
  <c r="I20" i="9"/>
  <c r="H41" i="9"/>
  <c r="G34" i="9"/>
  <c r="I12" i="9"/>
  <c r="G40" i="9"/>
  <c r="K45" i="9"/>
  <c r="I23" i="9"/>
  <c r="G35" i="9"/>
  <c r="J13" i="9"/>
  <c r="H20" i="9"/>
  <c r="K47" i="9"/>
  <c r="K35" i="9"/>
  <c r="J22" i="9"/>
  <c r="K38" i="9"/>
  <c r="J37" i="9"/>
  <c r="I14" i="9"/>
  <c r="I29" i="9"/>
  <c r="G18" i="9"/>
  <c r="F33" i="9"/>
  <c r="E13" i="9"/>
  <c r="F27" i="1" s="1"/>
  <c r="H29" i="9"/>
  <c r="K42" i="9"/>
  <c r="H47" i="9"/>
  <c r="H38" i="9"/>
  <c r="J19" i="9"/>
  <c r="I47" i="9"/>
  <c r="G28" i="9"/>
  <c r="I28" i="9"/>
  <c r="H25" i="9"/>
  <c r="G46" i="9"/>
  <c r="I36" i="9"/>
  <c r="J32" i="9"/>
  <c r="E26" i="9"/>
  <c r="F40" i="1" s="1"/>
  <c r="H13" i="9"/>
  <c r="F31" i="9"/>
  <c r="J36" i="9"/>
  <c r="E28" i="9"/>
  <c r="F42" i="1" s="1"/>
  <c r="I39" i="9"/>
  <c r="F17" i="9"/>
  <c r="J48" i="9"/>
  <c r="G26" i="9"/>
  <c r="I17" i="9"/>
  <c r="I35" i="9"/>
  <c r="F38" i="9"/>
  <c r="K33" i="9"/>
  <c r="E16" i="9"/>
  <c r="F30" i="1" s="1"/>
  <c r="I34" i="9"/>
  <c r="J14" i="9"/>
  <c r="E38" i="9"/>
  <c r="F52" i="1" s="1"/>
  <c r="I16" i="9"/>
  <c r="K30" i="9"/>
  <c r="E27" i="9"/>
  <c r="F41" i="1" s="1"/>
  <c r="H16" i="9"/>
  <c r="F19" i="9"/>
  <c r="F41" i="9"/>
  <c r="I33" i="9"/>
  <c r="G25" i="9"/>
  <c r="K25" i="9"/>
  <c r="G13" i="9"/>
  <c r="H31" i="9"/>
  <c r="F40" i="9"/>
  <c r="F23" i="9"/>
  <c r="J41" i="9"/>
  <c r="K43" i="9"/>
  <c r="G48" i="9"/>
  <c r="F27" i="9"/>
  <c r="K18" i="9"/>
  <c r="I31" i="9"/>
  <c r="G12" i="9"/>
  <c r="E15" i="9"/>
  <c r="F29" i="1" s="1"/>
  <c r="H32" i="9"/>
  <c r="I13" i="9"/>
  <c r="K46" i="9"/>
  <c r="H28" i="9"/>
  <c r="J35" i="9"/>
  <c r="I27" i="9"/>
  <c r="K27" i="9"/>
  <c r="J23" i="9"/>
  <c r="K37" i="9"/>
  <c r="E39" i="9"/>
  <c r="F53" i="1" s="1"/>
  <c r="K21" i="9"/>
  <c r="H44" i="9"/>
  <c r="H12" i="9"/>
  <c r="E42" i="9"/>
  <c r="F56" i="1" s="1"/>
  <c r="E10" i="9"/>
  <c r="F24" i="1" s="1"/>
  <c r="H37" i="9"/>
  <c r="E33" i="9"/>
  <c r="F47" i="1" s="1"/>
  <c r="J30" i="9"/>
  <c r="K10" i="9"/>
  <c r="J26" i="9"/>
  <c r="G42" i="9"/>
  <c r="I15" i="9"/>
  <c r="H40" i="9"/>
  <c r="F8" i="9"/>
  <c r="K15" i="9"/>
  <c r="J40" i="9"/>
  <c r="E31" i="9"/>
  <c r="F45" i="1" s="1"/>
  <c r="K44" i="9"/>
  <c r="K19" i="9"/>
  <c r="F46" i="9"/>
  <c r="E43" i="9"/>
  <c r="F57" i="1" s="1"/>
  <c r="E44" i="9"/>
  <c r="F58" i="1" s="1"/>
  <c r="F21" i="9"/>
  <c r="I48" i="9"/>
  <c r="E25" i="9"/>
  <c r="F39" i="1" s="1"/>
  <c r="K13" i="9"/>
  <c r="H43" i="9"/>
  <c r="G33" i="9"/>
  <c r="J38" i="9"/>
  <c r="I10" i="9"/>
  <c r="H34" i="9"/>
  <c r="J16" i="9"/>
  <c r="K39" i="9"/>
  <c r="K16" i="9"/>
  <c r="K20" i="9"/>
  <c r="F28" i="9"/>
  <c r="G45" i="9"/>
  <c r="I30" i="9"/>
  <c r="H19" i="9"/>
  <c r="H23" i="9"/>
  <c r="I44" i="9"/>
  <c r="H15" i="9"/>
  <c r="G22" i="9"/>
  <c r="G20" i="9"/>
  <c r="F20" i="9"/>
  <c r="F15" i="9"/>
  <c r="J46" i="9"/>
  <c r="H11" i="9"/>
  <c r="I43" i="9"/>
  <c r="J10" i="9"/>
  <c r="K28" i="9"/>
  <c r="F45" i="9"/>
  <c r="J33" i="9"/>
  <c r="G47" i="9"/>
  <c r="G14" i="9"/>
  <c r="K36" i="9"/>
  <c r="H14" i="9"/>
  <c r="K22" i="9"/>
  <c r="E30" i="9"/>
  <c r="F44" i="1" s="1"/>
  <c r="F10" i="9"/>
  <c r="J28" i="9"/>
  <c r="G44" i="9"/>
  <c r="I40" i="9"/>
  <c r="E46" i="9"/>
  <c r="F60" i="1" s="1"/>
  <c r="F12" i="9"/>
  <c r="K17" i="9"/>
  <c r="K48" i="9"/>
  <c r="I46" i="9"/>
  <c r="H33" i="9"/>
  <c r="E23" i="9"/>
  <c r="F37" i="1" s="1"/>
  <c r="E40" i="9"/>
  <c r="F54" i="1" s="1"/>
  <c r="G31" i="9"/>
  <c r="I26" i="9"/>
  <c r="F16" i="9"/>
  <c r="G8" i="9"/>
  <c r="E19" i="9"/>
  <c r="F33" i="1" s="1"/>
  <c r="E14" i="9"/>
  <c r="F28" i="1" s="1"/>
  <c r="E34" i="9"/>
  <c r="F48" i="1" s="1"/>
  <c r="F18" i="9"/>
  <c r="G32" i="1" s="1"/>
  <c r="H32" i="1" s="1"/>
  <c r="F42" i="9"/>
  <c r="I19" i="9"/>
  <c r="H42" i="9"/>
  <c r="H21" i="9"/>
  <c r="E47" i="9"/>
  <c r="F61" i="1" s="1"/>
  <c r="I11" i="9"/>
  <c r="F35" i="9"/>
  <c r="E11" i="9"/>
  <c r="F25" i="1" s="1"/>
  <c r="H30" i="9"/>
  <c r="F36" i="9"/>
  <c r="K41" i="9"/>
  <c r="J45" i="9"/>
  <c r="K40" i="9"/>
  <c r="F32" i="9"/>
  <c r="E29" i="9"/>
  <c r="F43" i="1" s="1"/>
  <c r="G38" i="9"/>
  <c r="E37" i="9"/>
  <c r="F51" i="1" s="1"/>
  <c r="J43" i="9"/>
  <c r="F47" i="9"/>
  <c r="H27" i="9"/>
  <c r="J18" i="9"/>
  <c r="E8" i="9"/>
  <c r="F22" i="1" s="1"/>
  <c r="E24" i="9"/>
  <c r="F38" i="1" s="1"/>
  <c r="I22" i="9"/>
  <c r="F13" i="9"/>
  <c r="G24" i="9"/>
  <c r="J12" i="9"/>
  <c r="J8" i="9"/>
  <c r="G32" i="9"/>
  <c r="F48" i="9"/>
  <c r="F11" i="9"/>
  <c r="J15" i="9"/>
  <c r="K12" i="9"/>
  <c r="E48" i="9"/>
  <c r="F62" i="1" s="1"/>
  <c r="I45" i="9"/>
  <c r="E17" i="9"/>
  <c r="F31" i="1" s="1"/>
  <c r="J39" i="9"/>
  <c r="J25" i="9"/>
  <c r="G21" i="9"/>
  <c r="F30" i="9"/>
  <c r="F26" i="9"/>
  <c r="J34" i="9"/>
  <c r="K26" i="9"/>
  <c r="F43" i="9"/>
  <c r="G41" i="9"/>
  <c r="F22" i="9"/>
  <c r="I8" i="9"/>
  <c r="J29" i="9"/>
  <c r="J47" i="9"/>
  <c r="F14" i="9"/>
  <c r="K31" i="9"/>
  <c r="E20" i="9"/>
  <c r="F34" i="1" s="1"/>
  <c r="K11" i="9"/>
  <c r="E35" i="9"/>
  <c r="F49" i="1" s="1"/>
  <c r="F25" i="9"/>
  <c r="G15" i="9"/>
  <c r="E22" i="9"/>
  <c r="F36" i="1" s="1"/>
  <c r="G27" i="9"/>
  <c r="K23" i="9"/>
  <c r="J31" i="9"/>
  <c r="E41" i="9"/>
  <c r="F55" i="1" s="1"/>
  <c r="G11" i="9"/>
  <c r="I18" i="9"/>
  <c r="J17" i="9"/>
  <c r="G36" i="9"/>
  <c r="I24" i="9"/>
  <c r="G29" i="9"/>
  <c r="F24" i="9"/>
  <c r="E21" i="9"/>
  <c r="F35" i="1" s="1"/>
  <c r="G16" i="9"/>
  <c r="H24" i="9"/>
  <c r="J11" i="9"/>
  <c r="K29" i="9"/>
  <c r="I37" i="9"/>
  <c r="I25" i="9"/>
  <c r="G31" i="1" l="1"/>
  <c r="H31" i="1" s="1"/>
  <c r="G36" i="1"/>
  <c r="H36" i="1" s="1"/>
  <c r="G34" i="1"/>
  <c r="H34" i="1" s="1"/>
  <c r="G56" i="1"/>
  <c r="H56" i="1" s="1"/>
  <c r="G37" i="1"/>
  <c r="H37" i="1" s="1"/>
  <c r="G30" i="1"/>
  <c r="H30" i="1" s="1"/>
  <c r="G58" i="1"/>
  <c r="H58" i="1" s="1"/>
  <c r="G52" i="1"/>
  <c r="H52" i="1" s="1"/>
  <c r="G33" i="1"/>
  <c r="H33" i="1" s="1"/>
  <c r="G48" i="1"/>
  <c r="G42" i="1"/>
  <c r="H42" i="1" s="1"/>
  <c r="G40" i="1"/>
  <c r="H40" i="1" s="1"/>
  <c r="G27" i="1"/>
  <c r="H27" i="1" s="1"/>
  <c r="G62" i="1"/>
  <c r="H62" i="1" s="1"/>
  <c r="G51" i="1"/>
  <c r="G35" i="1"/>
  <c r="H35" i="1" s="1"/>
  <c r="G39" i="1"/>
  <c r="H39" i="1" s="1"/>
  <c r="G50" i="1"/>
  <c r="H50" i="1" s="1"/>
  <c r="G57" i="1"/>
  <c r="H57" i="1" s="1"/>
  <c r="G38" i="1"/>
  <c r="H38" i="1" s="1"/>
  <c r="G28" i="1"/>
  <c r="H28" i="1" s="1"/>
  <c r="G43" i="1"/>
  <c r="H43" i="1" s="1"/>
  <c r="G44" i="1"/>
  <c r="H44" i="1" s="1"/>
  <c r="G46" i="1"/>
  <c r="H46" i="1" s="1"/>
  <c r="G55" i="1"/>
  <c r="H55" i="1" s="1"/>
  <c r="G25" i="1"/>
  <c r="H25" i="1" s="1"/>
  <c r="G49" i="1"/>
  <c r="H49" i="1" s="1"/>
  <c r="G61" i="1"/>
  <c r="H61" i="1" s="1"/>
  <c r="G29" i="1"/>
  <c r="H29" i="1" s="1"/>
  <c r="G22" i="1"/>
  <c r="H22" i="1" s="1"/>
  <c r="G60" i="1"/>
  <c r="H60" i="1" s="1"/>
  <c r="G53" i="1"/>
  <c r="H53" i="1" s="1"/>
  <c r="G59" i="1"/>
  <c r="H59" i="1" s="1"/>
  <c r="G26" i="1"/>
  <c r="H26" i="1" s="1"/>
  <c r="G54" i="1"/>
  <c r="H54" i="1" s="1"/>
  <c r="G24" i="1"/>
  <c r="H24" i="1" s="1"/>
  <c r="G41" i="1"/>
  <c r="H41" i="1" s="1"/>
  <c r="G45" i="1"/>
  <c r="H45" i="1" s="1"/>
  <c r="G47" i="1"/>
  <c r="H47" i="1" s="1"/>
  <c r="G23" i="1"/>
  <c r="H23" i="1" s="1"/>
  <c r="C20" i="14" l="1" a="1"/>
  <c r="C20" i="14" s="1"/>
  <c r="C21" i="14" l="1"/>
  <c r="E63" i="1" l="1"/>
  <c r="D63" i="1"/>
  <c r="S7" i="10"/>
  <c r="D7" i="9" l="1"/>
  <c r="F63" i="1" l="1"/>
  <c r="E7" i="9"/>
  <c r="H48" i="1" s="1"/>
  <c r="J7" i="9"/>
  <c r="G7" i="9"/>
  <c r="K7" i="9"/>
  <c r="H7" i="9"/>
  <c r="I7" i="9"/>
  <c r="F7" i="9"/>
  <c r="H51" i="1" l="1"/>
  <c r="G63" i="1"/>
  <c r="E9" i="10" l="1" a="1"/>
  <c r="H63" i="1"/>
  <c r="E19" i="10" l="1"/>
  <c r="D21" i="16" s="1"/>
  <c r="E28" i="10"/>
  <c r="D30" i="16" s="1"/>
  <c r="E14" i="10"/>
  <c r="D16" i="16" s="1"/>
  <c r="E16" i="10"/>
  <c r="D18" i="16" s="1"/>
  <c r="E13" i="10"/>
  <c r="D15" i="16" s="1"/>
  <c r="E18" i="10"/>
  <c r="D20" i="16" s="1"/>
  <c r="E42" i="10"/>
  <c r="D44" i="16" s="1"/>
  <c r="E24" i="10"/>
  <c r="D26" i="16" s="1"/>
  <c r="E36" i="10"/>
  <c r="D38" i="16" s="1"/>
  <c r="E12" i="10"/>
  <c r="D14" i="16" s="1"/>
  <c r="E11" i="10"/>
  <c r="D13" i="16" s="1"/>
  <c r="E34" i="10"/>
  <c r="D36" i="16" s="1"/>
  <c r="E48" i="10"/>
  <c r="D50" i="16" s="1"/>
  <c r="E44" i="10"/>
  <c r="D46" i="16" s="1"/>
  <c r="E37" i="10"/>
  <c r="D39" i="16" s="1"/>
  <c r="E10" i="10"/>
  <c r="D12" i="16" s="1"/>
  <c r="E47" i="10"/>
  <c r="D49" i="16" s="1"/>
  <c r="E25" i="10"/>
  <c r="D27" i="16" s="1"/>
  <c r="E29" i="10"/>
  <c r="D31" i="16" s="1"/>
  <c r="E23" i="10"/>
  <c r="D25" i="16" s="1"/>
  <c r="E40" i="10"/>
  <c r="D42" i="16" s="1"/>
  <c r="E31" i="10"/>
  <c r="D33" i="16" s="1"/>
  <c r="E27" i="10"/>
  <c r="D29" i="16" s="1"/>
  <c r="E21" i="10"/>
  <c r="D23" i="16" s="1"/>
  <c r="E49" i="10"/>
  <c r="D51" i="16" s="1"/>
  <c r="E33" i="10"/>
  <c r="D35" i="16" s="1"/>
  <c r="E45" i="10"/>
  <c r="D47" i="16" s="1"/>
  <c r="E43" i="10"/>
  <c r="D45" i="16" s="1"/>
  <c r="E32" i="10"/>
  <c r="D34" i="16" s="1"/>
  <c r="E46" i="10"/>
  <c r="D48" i="16" s="1"/>
  <c r="E22" i="10"/>
  <c r="D24" i="16" s="1"/>
  <c r="E30" i="10"/>
  <c r="D32" i="16" s="1"/>
  <c r="E9" i="10"/>
  <c r="E17" i="10"/>
  <c r="D19" i="16" s="1"/>
  <c r="E26" i="10"/>
  <c r="D28" i="16" s="1"/>
  <c r="E39" i="10"/>
  <c r="D41" i="16" s="1"/>
  <c r="E15" i="10"/>
  <c r="D17" i="16" s="1"/>
  <c r="E41" i="10"/>
  <c r="D43" i="16" s="1"/>
  <c r="E20" i="10"/>
  <c r="D22" i="16" s="1"/>
  <c r="E35" i="10"/>
  <c r="D37" i="16" s="1"/>
  <c r="E38" i="10"/>
  <c r="D40" i="16" s="1"/>
  <c r="D11" i="16" l="1"/>
  <c r="D10" i="16" s="1"/>
  <c r="E8" i="10"/>
  <c r="C6" i="14" s="1"/>
  <c r="P4" i="1" s="1"/>
  <c r="G21" i="1"/>
  <c r="E21" i="1"/>
  <c r="D21" i="1"/>
  <c r="H21" i="1" l="1"/>
  <c r="F21" i="1"/>
  <c r="F7" i="10" l="1"/>
  <c r="F9" i="10" s="1" a="1"/>
  <c r="F9" i="10" l="1"/>
  <c r="F15" i="10"/>
  <c r="F12" i="10"/>
  <c r="F23" i="10"/>
  <c r="F42" i="10"/>
  <c r="F25" i="10"/>
  <c r="F17" i="10"/>
  <c r="F38" i="10"/>
  <c r="F43" i="10"/>
  <c r="F46" i="10"/>
  <c r="F34" i="10"/>
  <c r="F48" i="10"/>
  <c r="F14" i="10"/>
  <c r="F35" i="10"/>
  <c r="F30" i="10"/>
  <c r="F26" i="10"/>
  <c r="F40" i="10"/>
  <c r="F45" i="10"/>
  <c r="F27" i="10"/>
  <c r="F22" i="10"/>
  <c r="F18" i="10"/>
  <c r="F32" i="10"/>
  <c r="F29" i="10"/>
  <c r="F19" i="10"/>
  <c r="F37" i="10"/>
  <c r="F10" i="10"/>
  <c r="F28" i="10"/>
  <c r="F41" i="10"/>
  <c r="F11" i="10"/>
  <c r="F33" i="10"/>
  <c r="F36" i="10"/>
  <c r="F21" i="10"/>
  <c r="F20" i="10"/>
  <c r="F47" i="10"/>
  <c r="F39" i="10"/>
  <c r="F44" i="10"/>
  <c r="F24" i="10"/>
  <c r="F31" i="10"/>
  <c r="F16" i="10"/>
  <c r="F13" i="10"/>
  <c r="F49" i="10"/>
  <c r="G19" i="10" l="1"/>
  <c r="E21" i="16" s="1"/>
  <c r="G38" i="10"/>
  <c r="E40" i="16" s="1"/>
  <c r="G16" i="10"/>
  <c r="E18" i="16" s="1"/>
  <c r="G32" i="10"/>
  <c r="E34" i="16" s="1"/>
  <c r="G25" i="10"/>
  <c r="E27" i="16" s="1"/>
  <c r="G24" i="10"/>
  <c r="E26" i="16" s="1"/>
  <c r="G41" i="10"/>
  <c r="E43" i="16" s="1"/>
  <c r="G22" i="10"/>
  <c r="E24" i="16" s="1"/>
  <c r="G48" i="10"/>
  <c r="E50" i="16" s="1"/>
  <c r="G34" i="10"/>
  <c r="E36" i="16" s="1"/>
  <c r="G12" i="10"/>
  <c r="E14" i="16" s="1"/>
  <c r="G47" i="10"/>
  <c r="E49" i="16" s="1"/>
  <c r="G10" i="10"/>
  <c r="E12" i="16" s="1"/>
  <c r="G20" i="10"/>
  <c r="E22" i="16" s="1"/>
  <c r="G37" i="10"/>
  <c r="E39" i="16" s="1"/>
  <c r="G40" i="10"/>
  <c r="E42" i="16" s="1"/>
  <c r="G43" i="10"/>
  <c r="E45" i="16" s="1"/>
  <c r="G9" i="10" a="1"/>
  <c r="G36" i="10" s="1"/>
  <c r="E38" i="16" s="1"/>
  <c r="G44" i="10" l="1"/>
  <c r="E46" i="16" s="1"/>
  <c r="G33" i="10"/>
  <c r="E35" i="16" s="1"/>
  <c r="G21" i="10"/>
  <c r="E23" i="16" s="1"/>
  <c r="G49" i="10"/>
  <c r="E51" i="16" s="1"/>
  <c r="G27" i="10"/>
  <c r="E29" i="16" s="1"/>
  <c r="G42" i="10"/>
  <c r="E44" i="16" s="1"/>
  <c r="G31" i="10"/>
  <c r="E33" i="16" s="1"/>
  <c r="G35" i="10"/>
  <c r="E37" i="16" s="1"/>
  <c r="G15" i="10"/>
  <c r="E17" i="16" s="1"/>
  <c r="G28" i="10"/>
  <c r="E30" i="16" s="1"/>
  <c r="G14" i="10"/>
  <c r="E16" i="16" s="1"/>
  <c r="G17" i="10"/>
  <c r="E19" i="16" s="1"/>
  <c r="G26" i="10"/>
  <c r="E28" i="16" s="1"/>
  <c r="G46" i="10"/>
  <c r="E48" i="16" s="1"/>
  <c r="G39" i="10"/>
  <c r="E41" i="16" s="1"/>
  <c r="G18" i="10"/>
  <c r="E20" i="16" s="1"/>
  <c r="G30" i="10"/>
  <c r="E32" i="16" s="1"/>
  <c r="G13" i="10"/>
  <c r="E15" i="16" s="1"/>
  <c r="G9" i="10"/>
  <c r="G45" i="10"/>
  <c r="E47" i="16" s="1"/>
  <c r="G23" i="10"/>
  <c r="E25" i="16" s="1"/>
  <c r="G11" i="10"/>
  <c r="E13" i="16" s="1"/>
  <c r="G29" i="10"/>
  <c r="E31" i="16" s="1"/>
  <c r="E11" i="16" l="1"/>
  <c r="E10" i="16" s="1"/>
  <c r="H9" i="10" a="1"/>
  <c r="L9" i="10" a="1"/>
  <c r="G8" i="10"/>
  <c r="T7" i="10"/>
  <c r="T9" i="10" s="1" a="1"/>
  <c r="C7" i="14" l="1"/>
  <c r="L23" i="10"/>
  <c r="L45" i="10"/>
  <c r="L43" i="10"/>
  <c r="L25" i="10"/>
  <c r="L13" i="10"/>
  <c r="L28" i="10"/>
  <c r="L49" i="10"/>
  <c r="L24" i="10"/>
  <c r="L36" i="10"/>
  <c r="L44" i="10"/>
  <c r="L30" i="10"/>
  <c r="L48" i="10"/>
  <c r="L21" i="10"/>
  <c r="L26" i="10"/>
  <c r="L19" i="10"/>
  <c r="L10" i="10"/>
  <c r="L32" i="10"/>
  <c r="L37" i="10"/>
  <c r="L38" i="10"/>
  <c r="L34" i="10"/>
  <c r="L20" i="10"/>
  <c r="L18" i="10"/>
  <c r="L47" i="10"/>
  <c r="L40" i="10"/>
  <c r="L22" i="10"/>
  <c r="L12" i="10"/>
  <c r="L33" i="10"/>
  <c r="L15" i="10"/>
  <c r="L17" i="10"/>
  <c r="L29" i="10"/>
  <c r="L46" i="10"/>
  <c r="L35" i="10"/>
  <c r="L27" i="10"/>
  <c r="L11" i="10"/>
  <c r="L41" i="10"/>
  <c r="L16" i="10"/>
  <c r="L9" i="10"/>
  <c r="L14" i="10"/>
  <c r="L42" i="10"/>
  <c r="L31" i="10"/>
  <c r="L39" i="10"/>
  <c r="K45" i="10"/>
  <c r="H20" i="10"/>
  <c r="K43" i="10"/>
  <c r="K19" i="10"/>
  <c r="K29" i="10"/>
  <c r="K31" i="10"/>
  <c r="K25" i="10"/>
  <c r="H42" i="10"/>
  <c r="K41" i="10"/>
  <c r="H48" i="10"/>
  <c r="H10" i="10"/>
  <c r="K49" i="10"/>
  <c r="J45" i="10"/>
  <c r="I20" i="10"/>
  <c r="J43" i="10"/>
  <c r="H19" i="10"/>
  <c r="J29" i="10"/>
  <c r="J31" i="10"/>
  <c r="I25" i="10"/>
  <c r="K42" i="10"/>
  <c r="I41" i="10"/>
  <c r="K48" i="10"/>
  <c r="I10" i="10"/>
  <c r="H49" i="10"/>
  <c r="K9" i="10"/>
  <c r="H26" i="10"/>
  <c r="H36" i="10"/>
  <c r="K33" i="10"/>
  <c r="J24" i="10"/>
  <c r="K14" i="10"/>
  <c r="H28" i="10"/>
  <c r="I34" i="10"/>
  <c r="H22" i="10"/>
  <c r="J9" i="10"/>
  <c r="J33" i="10"/>
  <c r="K28" i="10"/>
  <c r="J15" i="10"/>
  <c r="J13" i="10"/>
  <c r="I38" i="10"/>
  <c r="H30" i="10"/>
  <c r="I32" i="10"/>
  <c r="I44" i="10"/>
  <c r="I22" i="10"/>
  <c r="I23" i="10"/>
  <c r="I37" i="10"/>
  <c r="K21" i="10"/>
  <c r="K35" i="10"/>
  <c r="K39" i="10"/>
  <c r="H47" i="10"/>
  <c r="K38" i="10"/>
  <c r="K18" i="10"/>
  <c r="I46" i="10"/>
  <c r="H37" i="10"/>
  <c r="H17" i="10"/>
  <c r="I39" i="10"/>
  <c r="I40" i="10"/>
  <c r="H18" i="10"/>
  <c r="J46" i="10"/>
  <c r="J21" i="10"/>
  <c r="I17" i="10"/>
  <c r="H11" i="10"/>
  <c r="H27" i="10"/>
  <c r="H21" i="10"/>
  <c r="J17" i="10"/>
  <c r="I27" i="10"/>
  <c r="H45" i="10"/>
  <c r="J20" i="10"/>
  <c r="H43" i="10"/>
  <c r="I19" i="10"/>
  <c r="H29" i="10"/>
  <c r="H31" i="10"/>
  <c r="J25" i="10"/>
  <c r="I42" i="10"/>
  <c r="J41" i="10"/>
  <c r="I48" i="10"/>
  <c r="J10" i="10"/>
  <c r="I49" i="10"/>
  <c r="I9" i="10"/>
  <c r="I26" i="10"/>
  <c r="J36" i="10"/>
  <c r="H33" i="10"/>
  <c r="K24" i="10"/>
  <c r="H14" i="10"/>
  <c r="I28" i="10"/>
  <c r="J34" i="10"/>
  <c r="J28" i="10"/>
  <c r="K47" i="10"/>
  <c r="K13" i="10"/>
  <c r="K30" i="10"/>
  <c r="I18" i="10"/>
  <c r="K46" i="10"/>
  <c r="K26" i="10"/>
  <c r="I24" i="10"/>
  <c r="H34" i="10"/>
  <c r="K40" i="10"/>
  <c r="K17" i="10"/>
  <c r="H12" i="10"/>
  <c r="H40" i="10"/>
  <c r="J32" i="10"/>
  <c r="K22" i="10"/>
  <c r="I21" i="10"/>
  <c r="H35" i="10"/>
  <c r="J27" i="10"/>
  <c r="I47" i="10"/>
  <c r="I45" i="10"/>
  <c r="K20" i="10"/>
  <c r="I43" i="10"/>
  <c r="J19" i="10"/>
  <c r="I29" i="10"/>
  <c r="I31" i="10"/>
  <c r="H25" i="10"/>
  <c r="J42" i="10"/>
  <c r="H41" i="10"/>
  <c r="J48" i="10"/>
  <c r="K10" i="10"/>
  <c r="J49" i="10"/>
  <c r="H9" i="10"/>
  <c r="J26" i="10"/>
  <c r="K36" i="10"/>
  <c r="I33" i="10"/>
  <c r="H24" i="10"/>
  <c r="I14" i="10"/>
  <c r="K34" i="10"/>
  <c r="K15" i="10"/>
  <c r="J40" i="10"/>
  <c r="H38" i="10"/>
  <c r="H32" i="10"/>
  <c r="H44" i="10"/>
  <c r="K23" i="10"/>
  <c r="K37" i="10"/>
  <c r="I36" i="10"/>
  <c r="J14" i="10"/>
  <c r="H23" i="10"/>
  <c r="J35" i="10"/>
  <c r="J47" i="10"/>
  <c r="J18" i="10"/>
  <c r="H46" i="10"/>
  <c r="H16" i="10"/>
  <c r="K11" i="10"/>
  <c r="K27" i="10"/>
  <c r="H15" i="10"/>
  <c r="I30" i="10"/>
  <c r="J44" i="10"/>
  <c r="J23" i="10"/>
  <c r="J16" i="10"/>
  <c r="J11" i="10"/>
  <c r="I12" i="10"/>
  <c r="J30" i="10"/>
  <c r="H39" i="10"/>
  <c r="H13" i="10"/>
  <c r="I15" i="10"/>
  <c r="I13" i="10"/>
  <c r="J38" i="10"/>
  <c r="K32" i="10"/>
  <c r="K44" i="10"/>
  <c r="J22" i="10"/>
  <c r="J37" i="10"/>
  <c r="K16" i="10"/>
  <c r="I35" i="10"/>
  <c r="J39" i="10"/>
  <c r="J12" i="10"/>
  <c r="I16" i="10"/>
  <c r="I11" i="10"/>
  <c r="K12" i="10"/>
  <c r="T9" i="10"/>
  <c r="T39" i="10"/>
  <c r="T43" i="10"/>
  <c r="T24" i="10"/>
  <c r="T45" i="10"/>
  <c r="T26" i="10"/>
  <c r="T14" i="10"/>
  <c r="T49" i="10"/>
  <c r="T11" i="10"/>
  <c r="T28" i="10"/>
  <c r="T48" i="10"/>
  <c r="T20" i="10"/>
  <c r="T40" i="10"/>
  <c r="T30" i="10"/>
  <c r="T25" i="10"/>
  <c r="T12" i="10"/>
  <c r="T34" i="10"/>
  <c r="T23" i="10"/>
  <c r="T35" i="10"/>
  <c r="T16" i="10"/>
  <c r="T29" i="10"/>
  <c r="T18" i="10"/>
  <c r="T19" i="10"/>
  <c r="T44" i="10"/>
  <c r="T37" i="10"/>
  <c r="T41" i="10"/>
  <c r="T13" i="10"/>
  <c r="T33" i="10"/>
  <c r="T36" i="10"/>
  <c r="T42" i="10"/>
  <c r="T32" i="10"/>
  <c r="T22" i="10"/>
  <c r="T17" i="10"/>
  <c r="T38" i="10"/>
  <c r="T27" i="10"/>
  <c r="T47" i="10"/>
  <c r="T21" i="10"/>
  <c r="T10" i="10"/>
  <c r="T31" i="10"/>
  <c r="T15" i="10"/>
  <c r="T46" i="10"/>
  <c r="H8" i="10" l="1"/>
  <c r="M9" i="10" a="1"/>
  <c r="L8" i="10"/>
  <c r="J8" i="10"/>
  <c r="K8" i="10"/>
  <c r="I8" i="10"/>
  <c r="C12" i="14" s="1" a="1"/>
  <c r="C12" i="14" l="1"/>
  <c r="F12" i="14"/>
  <c r="D12" i="14"/>
  <c r="E12" i="14"/>
  <c r="G12" i="14"/>
  <c r="O15" i="10"/>
  <c r="P19" i="10"/>
  <c r="N21" i="10"/>
  <c r="M48" i="10"/>
  <c r="N25" i="10"/>
  <c r="N45" i="10"/>
  <c r="N39" i="10"/>
  <c r="P42" i="10"/>
  <c r="O40" i="10"/>
  <c r="O47" i="10"/>
  <c r="M16" i="10"/>
  <c r="M20" i="10"/>
  <c r="M11" i="10"/>
  <c r="M35" i="10"/>
  <c r="P46" i="10"/>
  <c r="M37" i="10"/>
  <c r="O10" i="10"/>
  <c r="M33" i="10"/>
  <c r="P44" i="10"/>
  <c r="N24" i="10"/>
  <c r="P28" i="10"/>
  <c r="P15" i="10"/>
  <c r="N19" i="10"/>
  <c r="O21" i="10"/>
  <c r="O48" i="10"/>
  <c r="O25" i="10"/>
  <c r="O45" i="10"/>
  <c r="O39" i="10"/>
  <c r="O16" i="10"/>
  <c r="N29" i="10"/>
  <c r="O12" i="10"/>
  <c r="N15" i="10"/>
  <c r="P45" i="10"/>
  <c r="N42" i="10"/>
  <c r="P16" i="10"/>
  <c r="N34" i="10"/>
  <c r="P12" i="10"/>
  <c r="M15" i="10"/>
  <c r="M19" i="10"/>
  <c r="M21" i="10"/>
  <c r="N48" i="10"/>
  <c r="M25" i="10"/>
  <c r="M45" i="10"/>
  <c r="M39" i="10"/>
  <c r="O42" i="10"/>
  <c r="M40" i="10"/>
  <c r="M47" i="10"/>
  <c r="N16" i="10"/>
  <c r="P20" i="10"/>
  <c r="P27" i="10"/>
  <c r="P29" i="10"/>
  <c r="P34" i="10"/>
  <c r="O32" i="10"/>
  <c r="O17" i="10"/>
  <c r="N12" i="10"/>
  <c r="O36" i="10"/>
  <c r="O49" i="10"/>
  <c r="M28" i="10"/>
  <c r="P11" i="10"/>
  <c r="N10" i="10"/>
  <c r="O28" i="10"/>
  <c r="P47" i="10"/>
  <c r="M34" i="10"/>
  <c r="M36" i="10"/>
  <c r="P21" i="10"/>
  <c r="N40" i="10"/>
  <c r="O27" i="10"/>
  <c r="N17" i="10"/>
  <c r="N49" i="10"/>
  <c r="N38" i="10"/>
  <c r="N22" i="10"/>
  <c r="P26" i="10"/>
  <c r="P30" i="10"/>
  <c r="N13" i="10"/>
  <c r="N43" i="10"/>
  <c r="P23" i="10"/>
  <c r="O31" i="10"/>
  <c r="M14" i="10"/>
  <c r="N9" i="10"/>
  <c r="M18" i="10"/>
  <c r="N41" i="10"/>
  <c r="M27" i="10"/>
  <c r="M29" i="10"/>
  <c r="O34" i="10"/>
  <c r="P32" i="10"/>
  <c r="M17" i="10"/>
  <c r="M12" i="10"/>
  <c r="P36" i="10"/>
  <c r="M49" i="10"/>
  <c r="P14" i="10"/>
  <c r="O37" i="10"/>
  <c r="M24" i="10"/>
  <c r="P40" i="10"/>
  <c r="N27" i="10"/>
  <c r="P17" i="10"/>
  <c r="P48" i="10"/>
  <c r="O29" i="10"/>
  <c r="O38" i="10"/>
  <c r="O22" i="10"/>
  <c r="M26" i="10"/>
  <c r="M30" i="10"/>
  <c r="O13" i="10"/>
  <c r="O43" i="10"/>
  <c r="N23" i="10"/>
  <c r="P31" i="10"/>
  <c r="N14" i="10"/>
  <c r="O9" i="10"/>
  <c r="N18" i="10"/>
  <c r="O41" i="10"/>
  <c r="N11" i="10"/>
  <c r="N35" i="10"/>
  <c r="M46" i="10"/>
  <c r="P37" i="10"/>
  <c r="P10" i="10"/>
  <c r="P33" i="10"/>
  <c r="M44" i="10"/>
  <c r="O24" i="10"/>
  <c r="P38" i="10"/>
  <c r="P22" i="10"/>
  <c r="N26" i="10"/>
  <c r="N30" i="10"/>
  <c r="P13" i="10"/>
  <c r="P43" i="10"/>
  <c r="O23" i="10"/>
  <c r="N31" i="10"/>
  <c r="O14" i="10"/>
  <c r="P9" i="10"/>
  <c r="O18" i="10"/>
  <c r="P41" i="10"/>
  <c r="O11" i="10"/>
  <c r="O35" i="10"/>
  <c r="N46" i="10"/>
  <c r="N37" i="10"/>
  <c r="M10" i="10"/>
  <c r="O33" i="10"/>
  <c r="N44" i="10"/>
  <c r="P24" i="10"/>
  <c r="N28" i="10"/>
  <c r="M38" i="10"/>
  <c r="M22" i="10"/>
  <c r="O26" i="10"/>
  <c r="O30" i="10"/>
  <c r="M13" i="10"/>
  <c r="M43" i="10"/>
  <c r="M23" i="10"/>
  <c r="M31" i="10"/>
  <c r="M9" i="10"/>
  <c r="P18" i="10"/>
  <c r="M41" i="10"/>
  <c r="P35" i="10"/>
  <c r="O46" i="10"/>
  <c r="N33" i="10"/>
  <c r="O44" i="10"/>
  <c r="M42" i="10"/>
  <c r="N20" i="10"/>
  <c r="M32" i="10"/>
  <c r="P49" i="10"/>
  <c r="O19" i="10"/>
  <c r="P25" i="10"/>
  <c r="P39" i="10"/>
  <c r="N47" i="10"/>
  <c r="O20" i="10"/>
  <c r="N32" i="10"/>
  <c r="N36" i="10"/>
  <c r="M8" i="10" l="1"/>
  <c r="O8" i="10"/>
  <c r="N8" i="10"/>
  <c r="P8" i="10"/>
  <c r="Q4" i="1"/>
  <c r="C13" i="14" a="1"/>
  <c r="R8" i="10" l="1"/>
  <c r="S9" i="10" s="1" a="1"/>
  <c r="C13" i="14"/>
  <c r="F13" i="14"/>
  <c r="G13" i="14"/>
  <c r="E13" i="14"/>
  <c r="D13" i="14"/>
  <c r="S23" i="10" l="1"/>
  <c r="S41" i="10"/>
  <c r="S16" i="10"/>
  <c r="S48" i="10"/>
  <c r="S31" i="10"/>
  <c r="U31" i="10" s="1"/>
  <c r="S46" i="10"/>
  <c r="S30" i="10"/>
  <c r="S11" i="10"/>
  <c r="U11" i="10" s="1"/>
  <c r="S17" i="10"/>
  <c r="S22" i="10"/>
  <c r="S42" i="10"/>
  <c r="S28" i="10"/>
  <c r="S34" i="10"/>
  <c r="S38" i="10"/>
  <c r="S19" i="10"/>
  <c r="U19" i="10" s="1"/>
  <c r="S18" i="10"/>
  <c r="S35" i="10"/>
  <c r="S49" i="10"/>
  <c r="S10" i="10"/>
  <c r="S39" i="10"/>
  <c r="U39" i="10" s="1"/>
  <c r="S25" i="10"/>
  <c r="S21" i="10"/>
  <c r="S13" i="10"/>
  <c r="S33" i="10"/>
  <c r="U33" i="10" s="1"/>
  <c r="S40" i="10"/>
  <c r="S24" i="10"/>
  <c r="S26" i="10"/>
  <c r="S37" i="10"/>
  <c r="S20" i="10"/>
  <c r="S15" i="10"/>
  <c r="S44" i="10"/>
  <c r="S12" i="10"/>
  <c r="S45" i="10"/>
  <c r="S36" i="10"/>
  <c r="S29" i="10"/>
  <c r="U29" i="10" s="1"/>
  <c r="S32" i="10"/>
  <c r="S47" i="10"/>
  <c r="S9" i="10"/>
  <c r="S27" i="10"/>
  <c r="S43" i="10"/>
  <c r="S14" i="10"/>
  <c r="U49" i="10"/>
  <c r="U17" i="10"/>
  <c r="U9" i="10" a="1"/>
  <c r="U23" i="10" s="1"/>
  <c r="S8" i="10" l="1"/>
  <c r="U38" i="10"/>
  <c r="U18" i="10"/>
  <c r="U48" i="10"/>
  <c r="U27" i="10"/>
  <c r="U36" i="10"/>
  <c r="U40" i="10"/>
  <c r="U24" i="10"/>
  <c r="U10" i="10"/>
  <c r="U44" i="10"/>
  <c r="U20" i="10"/>
  <c r="U13" i="10"/>
  <c r="U26" i="10"/>
  <c r="U43" i="10"/>
  <c r="U45" i="10"/>
  <c r="U16" i="10"/>
  <c r="U35" i="10"/>
  <c r="U32" i="10"/>
  <c r="U46" i="10"/>
  <c r="U14" i="10"/>
  <c r="U42" i="10"/>
  <c r="U37" i="10"/>
  <c r="U28" i="10"/>
  <c r="U15" i="10"/>
  <c r="U9" i="10"/>
  <c r="U47" i="10"/>
  <c r="U41" i="10"/>
  <c r="U30" i="10"/>
  <c r="U34" i="10"/>
  <c r="U12" i="10"/>
  <c r="U21" i="10"/>
  <c r="U25" i="10"/>
  <c r="U22" i="10"/>
  <c r="V9" i="10" l="1" a="1"/>
  <c r="U8" i="10"/>
  <c r="V9" i="10" l="1"/>
  <c r="V15" i="10"/>
  <c r="V46" i="10"/>
  <c r="V21" i="10"/>
  <c r="V27" i="10"/>
  <c r="V40" i="10"/>
  <c r="V26" i="10"/>
  <c r="V42" i="10"/>
  <c r="V44" i="10"/>
  <c r="V14" i="10"/>
  <c r="V49" i="10"/>
  <c r="V45" i="10"/>
  <c r="V43" i="10"/>
  <c r="V39" i="10"/>
  <c r="V29" i="10"/>
  <c r="V31" i="10"/>
  <c r="V19" i="10"/>
  <c r="V10" i="10"/>
  <c r="V25" i="10"/>
  <c r="V36" i="10"/>
  <c r="V23" i="10"/>
  <c r="V30" i="10"/>
  <c r="V34" i="10"/>
  <c r="V17" i="10"/>
  <c r="V35" i="10"/>
  <c r="V37" i="10"/>
  <c r="V24" i="10"/>
  <c r="V12" i="10"/>
  <c r="V18" i="10"/>
  <c r="V16" i="10"/>
  <c r="V28" i="10"/>
  <c r="V32" i="10"/>
  <c r="V22" i="10"/>
  <c r="V38" i="10"/>
  <c r="V20" i="10"/>
  <c r="V47" i="10"/>
  <c r="V48" i="10"/>
  <c r="V33" i="10"/>
  <c r="V41" i="10"/>
  <c r="V13" i="10"/>
  <c r="V11" i="10"/>
  <c r="W9" i="10" l="1" a="1"/>
  <c r="W31" i="10" s="1"/>
  <c r="V8" i="10"/>
  <c r="Y37" i="10" l="1"/>
  <c r="X13" i="10"/>
  <c r="X29" i="10"/>
  <c r="X48" i="10"/>
  <c r="Y40" i="10"/>
  <c r="X19" i="10"/>
  <c r="W46" i="10"/>
  <c r="W16" i="10"/>
  <c r="W38" i="10"/>
  <c r="Z35" i="10"/>
  <c r="Z22" i="10"/>
  <c r="X47" i="10"/>
  <c r="Z26" i="10"/>
  <c r="Z25" i="10"/>
  <c r="Z49" i="10"/>
  <c r="Z21" i="10"/>
  <c r="Z11" i="10"/>
  <c r="Y45" i="10"/>
  <c r="X20" i="10"/>
  <c r="X43" i="10"/>
  <c r="Z34" i="10"/>
  <c r="X28" i="10"/>
  <c r="Z15" i="10"/>
  <c r="W12" i="10"/>
  <c r="Y18" i="10"/>
  <c r="Y39" i="10"/>
  <c r="Z30" i="10"/>
  <c r="W36" i="10"/>
  <c r="W9" i="10"/>
  <c r="Y9" i="10"/>
  <c r="Y33" i="10"/>
  <c r="Y15" i="10"/>
  <c r="Y46" i="10"/>
  <c r="Z46" i="10"/>
  <c r="Z31" i="10"/>
  <c r="X40" i="10"/>
  <c r="Y21" i="10"/>
  <c r="X9" i="10"/>
  <c r="Z40" i="10"/>
  <c r="Y13" i="10"/>
  <c r="Z9" i="10"/>
  <c r="W21" i="10"/>
  <c r="Z47" i="10"/>
  <c r="W19" i="10"/>
  <c r="W27" i="10"/>
  <c r="X33" i="10"/>
  <c r="X27" i="10"/>
  <c r="Z14" i="10"/>
  <c r="Z39" i="10"/>
  <c r="Y34" i="10"/>
  <c r="W14" i="10"/>
  <c r="X35" i="10"/>
  <c r="W35" i="10"/>
  <c r="X25" i="10"/>
  <c r="X38" i="10"/>
  <c r="Y44" i="10"/>
  <c r="Z28" i="10"/>
  <c r="X22" i="10"/>
  <c r="W39" i="10"/>
  <c r="Z42" i="10"/>
  <c r="W43" i="10"/>
  <c r="X42" i="10"/>
  <c r="W26" i="10"/>
  <c r="Y14" i="10"/>
  <c r="X14" i="10"/>
  <c r="Z17" i="10"/>
  <c r="Y41" i="10"/>
  <c r="Z27" i="10"/>
  <c r="Y30" i="10"/>
  <c r="Y23" i="10"/>
  <c r="Y29" i="10"/>
  <c r="W11" i="10"/>
  <c r="Y47" i="10"/>
  <c r="Z41" i="10"/>
  <c r="W13" i="10"/>
  <c r="W20" i="10"/>
  <c r="X17" i="10"/>
  <c r="W44" i="10"/>
  <c r="W30" i="10"/>
  <c r="Y36" i="10"/>
  <c r="Y24" i="10"/>
  <c r="Z24" i="10"/>
  <c r="X16" i="10"/>
  <c r="Y32" i="10"/>
  <c r="W22" i="10"/>
  <c r="W49" i="10"/>
  <c r="Y19" i="10"/>
  <c r="Z19" i="10"/>
  <c r="Y20" i="10"/>
  <c r="W23" i="10"/>
  <c r="Y17" i="10"/>
  <c r="X15" i="10"/>
  <c r="Y25" i="10"/>
  <c r="X36" i="10"/>
  <c r="X49" i="10"/>
  <c r="Z38" i="10"/>
  <c r="W47" i="10"/>
  <c r="Y43" i="10"/>
  <c r="Y26" i="10"/>
  <c r="Y28" i="10"/>
  <c r="W45" i="10"/>
  <c r="X12" i="10"/>
  <c r="Z43" i="10"/>
  <c r="X44" i="10"/>
  <c r="Y35" i="10"/>
  <c r="Z20" i="10"/>
  <c r="X23" i="10"/>
  <c r="X24" i="10"/>
  <c r="Z33" i="10"/>
  <c r="Y31" i="10"/>
  <c r="Z12" i="10"/>
  <c r="Y11" i="10"/>
  <c r="Z18" i="10"/>
  <c r="X10" i="10"/>
  <c r="W10" i="10"/>
  <c r="Z36" i="10"/>
  <c r="W29" i="10"/>
  <c r="Y16" i="10"/>
  <c r="W32" i="10"/>
  <c r="W25" i="10"/>
  <c r="W33" i="10"/>
  <c r="X45" i="10"/>
  <c r="W18" i="10"/>
  <c r="X26" i="10"/>
  <c r="Y48" i="10"/>
  <c r="X34" i="10"/>
  <c r="Y12" i="10"/>
  <c r="Z44" i="10"/>
  <c r="W15" i="10"/>
  <c r="Z45" i="10"/>
  <c r="X37" i="10"/>
  <c r="Z48" i="10"/>
  <c r="X32" i="10"/>
  <c r="X11" i="10"/>
  <c r="W41" i="10"/>
  <c r="W40" i="10"/>
  <c r="W28" i="10"/>
  <c r="Y22" i="10"/>
  <c r="W34" i="10"/>
  <c r="Y27" i="10"/>
  <c r="Z16" i="10"/>
  <c r="X46" i="10"/>
  <c r="Y49" i="10"/>
  <c r="X31" i="10"/>
  <c r="X41" i="10"/>
  <c r="X18" i="10"/>
  <c r="Y10" i="10"/>
  <c r="Z13" i="10"/>
  <c r="X21" i="10"/>
  <c r="W17" i="10"/>
  <c r="X30" i="10"/>
  <c r="Y42" i="10"/>
  <c r="W24" i="10"/>
  <c r="W48" i="10"/>
  <c r="Y38" i="10"/>
  <c r="X39" i="10"/>
  <c r="Z37" i="10"/>
  <c r="W37" i="10"/>
  <c r="Z29" i="10"/>
  <c r="Z10" i="10"/>
  <c r="W42" i="10"/>
  <c r="Z23" i="10"/>
  <c r="Z32" i="10"/>
  <c r="X8" i="10" l="1"/>
  <c r="Y8" i="10"/>
  <c r="W8" i="10"/>
  <c r="C14" i="14" s="1" a="1"/>
  <c r="AB9" i="10" a="1"/>
  <c r="Z8" i="10"/>
  <c r="AB20" i="10" l="1"/>
  <c r="G22" i="16" s="1"/>
  <c r="AB9" i="10"/>
  <c r="AB11" i="10"/>
  <c r="G13" i="16" s="1"/>
  <c r="AB18" i="10"/>
  <c r="G20" i="16" s="1"/>
  <c r="AB15" i="10"/>
  <c r="G17" i="16" s="1"/>
  <c r="AB42" i="10"/>
  <c r="G44" i="16" s="1"/>
  <c r="AB10" i="10"/>
  <c r="G12" i="16" s="1"/>
  <c r="AB45" i="10"/>
  <c r="G47" i="16" s="1"/>
  <c r="AB35" i="10"/>
  <c r="G37" i="16" s="1"/>
  <c r="AB13" i="10"/>
  <c r="G15" i="16" s="1"/>
  <c r="AB29" i="10"/>
  <c r="G31" i="16" s="1"/>
  <c r="AB39" i="10"/>
  <c r="G41" i="16" s="1"/>
  <c r="AB30" i="10"/>
  <c r="G32" i="16" s="1"/>
  <c r="AB28" i="10"/>
  <c r="G30" i="16" s="1"/>
  <c r="AB37" i="10"/>
  <c r="G39" i="16" s="1"/>
  <c r="AB34" i="10"/>
  <c r="G36" i="16" s="1"/>
  <c r="AB46" i="10"/>
  <c r="G48" i="16" s="1"/>
  <c r="AB16" i="10"/>
  <c r="G18" i="16" s="1"/>
  <c r="AB22" i="10"/>
  <c r="G24" i="16" s="1"/>
  <c r="AB36" i="10"/>
  <c r="G38" i="16" s="1"/>
  <c r="AB21" i="10"/>
  <c r="G23" i="16" s="1"/>
  <c r="AB31" i="10"/>
  <c r="G33" i="16" s="1"/>
  <c r="AB26" i="10"/>
  <c r="G28" i="16" s="1"/>
  <c r="AB40" i="10"/>
  <c r="G42" i="16" s="1"/>
  <c r="AB25" i="10"/>
  <c r="G27" i="16" s="1"/>
  <c r="AB38" i="10"/>
  <c r="G40" i="16" s="1"/>
  <c r="AB48" i="10"/>
  <c r="G50" i="16" s="1"/>
  <c r="AB47" i="10"/>
  <c r="G49" i="16" s="1"/>
  <c r="AB19" i="10"/>
  <c r="G21" i="16" s="1"/>
  <c r="AB12" i="10"/>
  <c r="G14" i="16" s="1"/>
  <c r="AB43" i="10"/>
  <c r="G45" i="16" s="1"/>
  <c r="AB49" i="10"/>
  <c r="G51" i="16" s="1"/>
  <c r="AB32" i="10"/>
  <c r="G34" i="16" s="1"/>
  <c r="AB23" i="10"/>
  <c r="G25" i="16" s="1"/>
  <c r="AB33" i="10"/>
  <c r="G35" i="16" s="1"/>
  <c r="AB14" i="10"/>
  <c r="G16" i="16" s="1"/>
  <c r="AB41" i="10"/>
  <c r="G43" i="16" s="1"/>
  <c r="AB27" i="10"/>
  <c r="G29" i="16" s="1"/>
  <c r="AB17" i="10"/>
  <c r="G19" i="16" s="1"/>
  <c r="AB24" i="10"/>
  <c r="G26" i="16" s="1"/>
  <c r="AB44" i="10"/>
  <c r="G46" i="16" s="1"/>
  <c r="AC31" i="10"/>
  <c r="H33" i="16" s="1"/>
  <c r="AD17" i="10"/>
  <c r="I19" i="16" s="1"/>
  <c r="AF16" i="10"/>
  <c r="K18" i="16" s="1"/>
  <c r="AD9" i="10"/>
  <c r="AD12" i="10"/>
  <c r="I14" i="16" s="1"/>
  <c r="C14" i="14"/>
  <c r="D14" i="14"/>
  <c r="G14" i="14"/>
  <c r="E14" i="14"/>
  <c r="F14" i="14"/>
  <c r="AC22" i="10"/>
  <c r="H24" i="16" s="1"/>
  <c r="AD21" i="10"/>
  <c r="I23" i="16" s="1"/>
  <c r="AD33" i="10"/>
  <c r="I35" i="16" s="1"/>
  <c r="AE31" i="10"/>
  <c r="J33" i="16" s="1"/>
  <c r="AE29" i="10"/>
  <c r="J31" i="16" s="1"/>
  <c r="AF18" i="10"/>
  <c r="K20" i="16" s="1"/>
  <c r="AF32" i="10"/>
  <c r="K34" i="16" s="1"/>
  <c r="AD13" i="10"/>
  <c r="I15" i="16" s="1"/>
  <c r="AF24" i="10"/>
  <c r="K26" i="16" s="1"/>
  <c r="AD18" i="10"/>
  <c r="I20" i="16" s="1"/>
  <c r="AF15" i="10"/>
  <c r="K17" i="16" s="1"/>
  <c r="AE19" i="10"/>
  <c r="J21" i="16" s="1"/>
  <c r="AD30" i="10"/>
  <c r="I32" i="16" s="1"/>
  <c r="AF14" i="10"/>
  <c r="K16" i="16" s="1"/>
  <c r="AE11" i="10"/>
  <c r="J13" i="16" s="1"/>
  <c r="AF35" i="10"/>
  <c r="K37" i="16" s="1"/>
  <c r="AD14" i="10"/>
  <c r="I16" i="16" s="1"/>
  <c r="AC15" i="10"/>
  <c r="H17" i="16" s="1"/>
  <c r="AE39" i="10"/>
  <c r="J41" i="16" s="1"/>
  <c r="AC23" i="10"/>
  <c r="H25" i="16" s="1"/>
  <c r="AC48" i="10"/>
  <c r="H50" i="16" s="1"/>
  <c r="AC14" i="10"/>
  <c r="H16" i="16" s="1"/>
  <c r="AC10" i="10"/>
  <c r="H12" i="16" s="1"/>
  <c r="AF26" i="10"/>
  <c r="K28" i="16" s="1"/>
  <c r="AC20" i="10"/>
  <c r="H22" i="16" s="1"/>
  <c r="AE27" i="10"/>
  <c r="J29" i="16" s="1"/>
  <c r="AC9" i="10"/>
  <c r="AE25" i="10"/>
  <c r="J27" i="16" s="1"/>
  <c r="AF37" i="10"/>
  <c r="K39" i="16" s="1"/>
  <c r="AD25" i="10"/>
  <c r="I27" i="16" s="1"/>
  <c r="AE16" i="10"/>
  <c r="J18" i="16" s="1"/>
  <c r="AC41" i="10"/>
  <c r="H43" i="16" s="1"/>
  <c r="AD26" i="10"/>
  <c r="I28" i="16" s="1"/>
  <c r="AF21" i="10"/>
  <c r="K23" i="16" s="1"/>
  <c r="AC33" i="10"/>
  <c r="H35" i="16" s="1"/>
  <c r="AD23" i="10"/>
  <c r="I25" i="16" s="1"/>
  <c r="AE33" i="10"/>
  <c r="J35" i="16" s="1"/>
  <c r="AE45" i="10"/>
  <c r="J47" i="16" s="1"/>
  <c r="AE47" i="10"/>
  <c r="J49" i="16" s="1"/>
  <c r="AC28" i="10"/>
  <c r="H30" i="16" s="1"/>
  <c r="AF46" i="10"/>
  <c r="K48" i="16" s="1"/>
  <c r="AE43" i="10"/>
  <c r="J45" i="16" s="1"/>
  <c r="AF23" i="10"/>
  <c r="K25" i="16" s="1"/>
  <c r="AC39" i="10"/>
  <c r="H41" i="16" s="1"/>
  <c r="AC18" i="10"/>
  <c r="H20" i="16" s="1"/>
  <c r="AF34" i="10"/>
  <c r="K36" i="16" s="1"/>
  <c r="AE32" i="10"/>
  <c r="J34" i="16" s="1"/>
  <c r="AF13" i="10"/>
  <c r="K15" i="16" s="1"/>
  <c r="AE21" i="10"/>
  <c r="J23" i="16" s="1"/>
  <c r="AC45" i="10"/>
  <c r="H47" i="16" s="1"/>
  <c r="AC46" i="10"/>
  <c r="H48" i="16" s="1"/>
  <c r="AD42" i="10"/>
  <c r="I44" i="16" s="1"/>
  <c r="AD34" i="10"/>
  <c r="I36" i="16" s="1"/>
  <c r="AE15" i="10"/>
  <c r="J17" i="16" s="1"/>
  <c r="AF22" i="10"/>
  <c r="K24" i="16" s="1"/>
  <c r="AF31" i="10"/>
  <c r="K33" i="16" s="1"/>
  <c r="AE49" i="10"/>
  <c r="J51" i="16" s="1"/>
  <c r="AF48" i="10"/>
  <c r="K50" i="16" s="1"/>
  <c r="AD49" i="10"/>
  <c r="I51" i="16" s="1"/>
  <c r="AF40" i="10"/>
  <c r="K42" i="16" s="1"/>
  <c r="AF43" i="10"/>
  <c r="K45" i="16" s="1"/>
  <c r="AE37" i="10"/>
  <c r="J39" i="16" s="1"/>
  <c r="AE14" i="10"/>
  <c r="J16" i="16" s="1"/>
  <c r="AF44" i="10"/>
  <c r="K46" i="16" s="1"/>
  <c r="AE18" i="10"/>
  <c r="J20" i="16" s="1"/>
  <c r="AE24" i="10"/>
  <c r="J26" i="16" s="1"/>
  <c r="AD41" i="10"/>
  <c r="I43" i="16" s="1"/>
  <c r="AC21" i="10"/>
  <c r="H23" i="16" s="1"/>
  <c r="AF20" i="10"/>
  <c r="K22" i="16" s="1"/>
  <c r="AD48" i="10"/>
  <c r="I50" i="16" s="1"/>
  <c r="AE41" i="10"/>
  <c r="J43" i="16" s="1"/>
  <c r="AD37" i="10"/>
  <c r="I39" i="16" s="1"/>
  <c r="AC36" i="10"/>
  <c r="H38" i="16" s="1"/>
  <c r="AD15" i="10"/>
  <c r="I17" i="16" s="1"/>
  <c r="AD39" i="10"/>
  <c r="I41" i="16" s="1"/>
  <c r="AC27" i="10"/>
  <c r="H29" i="16" s="1"/>
  <c r="AF33" i="10"/>
  <c r="K35" i="16" s="1"/>
  <c r="AF49" i="10"/>
  <c r="K51" i="16" s="1"/>
  <c r="AE23" i="10"/>
  <c r="J25" i="16" s="1"/>
  <c r="AD11" i="10"/>
  <c r="I13" i="16" s="1"/>
  <c r="AF38" i="10"/>
  <c r="K40" i="16" s="1"/>
  <c r="AF41" i="10"/>
  <c r="K43" i="16" s="1"/>
  <c r="AE22" i="10"/>
  <c r="J24" i="16" s="1"/>
  <c r="AE13" i="10"/>
  <c r="J15" i="16" s="1"/>
  <c r="AE40" i="10"/>
  <c r="J42" i="16" s="1"/>
  <c r="AE44" i="10"/>
  <c r="J46" i="16" s="1"/>
  <c r="AD27" i="10"/>
  <c r="I29" i="16" s="1"/>
  <c r="AC38" i="10"/>
  <c r="H40" i="16" s="1"/>
  <c r="AC40" i="10"/>
  <c r="H42" i="16" s="1"/>
  <c r="AE46" i="10"/>
  <c r="J48" i="16" s="1"/>
  <c r="AE20" i="10"/>
  <c r="J22" i="16" s="1"/>
  <c r="AC24" i="10"/>
  <c r="H26" i="16" s="1"/>
  <c r="AE34" i="10"/>
  <c r="J36" i="16" s="1"/>
  <c r="AD10" i="10"/>
  <c r="I12" i="16" s="1"/>
  <c r="AD47" i="10"/>
  <c r="I49" i="16" s="1"/>
  <c r="AC13" i="10"/>
  <c r="H15" i="16" s="1"/>
  <c r="AC34" i="10"/>
  <c r="H36" i="16" s="1"/>
  <c r="AD40" i="10"/>
  <c r="I42" i="16" s="1"/>
  <c r="AE28" i="10"/>
  <c r="J30" i="16" s="1"/>
  <c r="AD19" i="10"/>
  <c r="I21" i="16" s="1"/>
  <c r="AC35" i="10"/>
  <c r="H37" i="16" s="1"/>
  <c r="AC29" i="10"/>
  <c r="H31" i="16" s="1"/>
  <c r="AC44" i="10"/>
  <c r="H46" i="16" s="1"/>
  <c r="AD46" i="10"/>
  <c r="I48" i="16" s="1"/>
  <c r="AC16" i="10"/>
  <c r="H18" i="16" s="1"/>
  <c r="AF39" i="10"/>
  <c r="K41" i="16" s="1"/>
  <c r="AE26" i="10"/>
  <c r="J28" i="16" s="1"/>
  <c r="AD44" i="10"/>
  <c r="I46" i="16" s="1"/>
  <c r="AD20" i="10"/>
  <c r="I22" i="16" s="1"/>
  <c r="AF47" i="10"/>
  <c r="K49" i="16" s="1"/>
  <c r="AC25" i="10"/>
  <c r="H27" i="16" s="1"/>
  <c r="AF12" i="10"/>
  <c r="K14" i="16" s="1"/>
  <c r="AD38" i="10"/>
  <c r="I40" i="16" s="1"/>
  <c r="AC32" i="10"/>
  <c r="H34" i="16" s="1"/>
  <c r="AF11" i="10"/>
  <c r="K13" i="16" s="1"/>
  <c r="AE36" i="10"/>
  <c r="J38" i="16" s="1"/>
  <c r="AD31" i="10"/>
  <c r="I33" i="16" s="1"/>
  <c r="AC47" i="10"/>
  <c r="H49" i="16" s="1"/>
  <c r="AC42" i="10"/>
  <c r="H44" i="16" s="1"/>
  <c r="AD22" i="10"/>
  <c r="I24" i="16" s="1"/>
  <c r="AD45" i="10"/>
  <c r="I47" i="16" s="1"/>
  <c r="AD43" i="10"/>
  <c r="I45" i="16" s="1"/>
  <c r="AD16" i="10"/>
  <c r="I18" i="16" s="1"/>
  <c r="AE10" i="10"/>
  <c r="J12" i="16" s="1"/>
  <c r="AC19" i="10"/>
  <c r="H21" i="16" s="1"/>
  <c r="AD24" i="10"/>
  <c r="I26" i="16" s="1"/>
  <c r="AF25" i="10"/>
  <c r="K27" i="16" s="1"/>
  <c r="AC43" i="10"/>
  <c r="H45" i="16" s="1"/>
  <c r="AE48" i="10"/>
  <c r="J50" i="16" s="1"/>
  <c r="AE9" i="10"/>
  <c r="AC49" i="10"/>
  <c r="H51" i="16" s="1"/>
  <c r="AC17" i="10"/>
  <c r="H19" i="16" s="1"/>
  <c r="AF10" i="10"/>
  <c r="K12" i="16" s="1"/>
  <c r="AF42" i="10"/>
  <c r="K44" i="16" s="1"/>
  <c r="AC30" i="10"/>
  <c r="H32" i="16" s="1"/>
  <c r="AF28" i="10"/>
  <c r="K30" i="16" s="1"/>
  <c r="AF27" i="10"/>
  <c r="K29" i="16" s="1"/>
  <c r="AF29" i="10"/>
  <c r="K31" i="16" s="1"/>
  <c r="AC11" i="10"/>
  <c r="H13" i="16" s="1"/>
  <c r="AC26" i="10"/>
  <c r="H28" i="16" s="1"/>
  <c r="AE12" i="10"/>
  <c r="J14" i="16" s="1"/>
  <c r="AC12" i="10"/>
  <c r="H14" i="16" s="1"/>
  <c r="AF19" i="10"/>
  <c r="K21" i="16" s="1"/>
  <c r="AE42" i="10"/>
  <c r="J44" i="16" s="1"/>
  <c r="AF9" i="10"/>
  <c r="AE35" i="10"/>
  <c r="J37" i="16" s="1"/>
  <c r="AD29" i="10"/>
  <c r="I31" i="16" s="1"/>
  <c r="AF17" i="10"/>
  <c r="K19" i="16" s="1"/>
  <c r="AF45" i="10"/>
  <c r="K47" i="16" s="1"/>
  <c r="AF30" i="10"/>
  <c r="K32" i="16" s="1"/>
  <c r="AE17" i="10"/>
  <c r="J19" i="16" s="1"/>
  <c r="AE38" i="10"/>
  <c r="J40" i="16" s="1"/>
  <c r="AD35" i="10"/>
  <c r="I37" i="16" s="1"/>
  <c r="AF36" i="10"/>
  <c r="K38" i="16" s="1"/>
  <c r="AD28" i="10"/>
  <c r="I30" i="16" s="1"/>
  <c r="AE30" i="10"/>
  <c r="J32" i="16" s="1"/>
  <c r="AD32" i="10"/>
  <c r="I34" i="16" s="1"/>
  <c r="AD36" i="10"/>
  <c r="I38" i="16" s="1"/>
  <c r="AC37" i="10"/>
  <c r="H39" i="16" s="1"/>
  <c r="H11" i="16" l="1"/>
  <c r="H10" i="16" s="1"/>
  <c r="L10" i="14" a="1"/>
  <c r="AC8" i="10"/>
  <c r="I11" i="16"/>
  <c r="I10" i="16" s="1"/>
  <c r="M10" i="14" a="1"/>
  <c r="AD8" i="10"/>
  <c r="K11" i="16"/>
  <c r="K10" i="16" s="1"/>
  <c r="AF8" i="10"/>
  <c r="J11" i="16"/>
  <c r="J10" i="16" s="1"/>
  <c r="AE8" i="10"/>
  <c r="G11" i="16"/>
  <c r="K10" i="14" a="1"/>
  <c r="AB8" i="10"/>
  <c r="K10" i="14" l="1"/>
  <c r="K12" i="14"/>
  <c r="K13" i="14"/>
  <c r="K15" i="14"/>
  <c r="K21" i="14"/>
  <c r="K24" i="14"/>
  <c r="K19" i="14"/>
  <c r="K20" i="14"/>
  <c r="K11" i="14"/>
  <c r="K16" i="14"/>
  <c r="K18" i="14"/>
  <c r="K22" i="14"/>
  <c r="K17" i="14"/>
  <c r="K23" i="14"/>
  <c r="K14" i="14"/>
  <c r="C15" i="14" a="1"/>
  <c r="M15" i="14"/>
  <c r="M13" i="14"/>
  <c r="M19" i="14"/>
  <c r="M14" i="14"/>
  <c r="M18" i="14"/>
  <c r="M11" i="14"/>
  <c r="M20" i="14"/>
  <c r="M22" i="14"/>
  <c r="M24" i="14"/>
  <c r="M17" i="14"/>
  <c r="M23" i="14"/>
  <c r="M21" i="14"/>
  <c r="M10" i="14"/>
  <c r="M16" i="14"/>
  <c r="M12" i="14"/>
  <c r="G10" i="16"/>
  <c r="N9" i="16"/>
  <c r="O9" i="16" s="1"/>
  <c r="N7" i="16"/>
  <c r="O7" i="16" s="1"/>
  <c r="N8" i="16"/>
  <c r="O8" i="16" s="1"/>
  <c r="N6" i="16"/>
  <c r="O6" i="16" s="1"/>
  <c r="N10" i="16"/>
  <c r="O10" i="16" s="1"/>
  <c r="L18" i="14"/>
  <c r="L24" i="14"/>
  <c r="L12" i="14"/>
  <c r="L20" i="14"/>
  <c r="L23" i="14"/>
  <c r="L16" i="14"/>
  <c r="L15" i="14"/>
  <c r="L14" i="14"/>
  <c r="L17" i="14"/>
  <c r="L13" i="14"/>
  <c r="L21" i="14"/>
  <c r="L19" i="14"/>
  <c r="L22" i="14"/>
  <c r="L11" i="14"/>
  <c r="L10" i="14"/>
  <c r="L9" i="14" l="1"/>
  <c r="C15" i="14"/>
  <c r="G15" i="14"/>
  <c r="D15" i="14"/>
  <c r="E15" i="14"/>
  <c r="F15" i="14"/>
  <c r="M9" i="14"/>
  <c r="K9" i="14"/>
  <c r="C17" i="14" l="1"/>
  <c r="S4" i="1" s="1"/>
  <c r="R4" i="1"/>
</calcChain>
</file>

<file path=xl/sharedStrings.xml><?xml version="1.0" encoding="utf-8"?>
<sst xmlns="http://schemas.openxmlformats.org/spreadsheetml/2006/main" count="1462" uniqueCount="353">
  <si>
    <t>部門名</t>
    <rPh sb="0" eb="3">
      <t>ブモンメイ</t>
    </rPh>
    <phoneticPr fontId="2"/>
  </si>
  <si>
    <t>生産者価格</t>
    <rPh sb="0" eb="3">
      <t>セイサンシャ</t>
    </rPh>
    <rPh sb="3" eb="5">
      <t>カカク</t>
    </rPh>
    <phoneticPr fontId="2"/>
  </si>
  <si>
    <t>購入者価格</t>
    <rPh sb="0" eb="3">
      <t>コウニュウシャ</t>
    </rPh>
    <rPh sb="3" eb="5">
      <t>カカク</t>
    </rPh>
    <phoneticPr fontId="2"/>
  </si>
  <si>
    <t>商業マージン</t>
    <rPh sb="0" eb="2">
      <t>ショウギョウ</t>
    </rPh>
    <phoneticPr fontId="2"/>
  </si>
  <si>
    <t>自給率</t>
    <rPh sb="0" eb="3">
      <t>ジキュウリツ</t>
    </rPh>
    <phoneticPr fontId="2"/>
  </si>
  <si>
    <t>林業</t>
  </si>
  <si>
    <t>漁業</t>
  </si>
  <si>
    <t>石油・石炭製品</t>
  </si>
  <si>
    <t>はん用機械</t>
  </si>
  <si>
    <t>生産用機械</t>
  </si>
  <si>
    <t>業務用機械</t>
  </si>
  <si>
    <t>情報通信機器</t>
  </si>
  <si>
    <t>その他の製造工業製品</t>
  </si>
  <si>
    <t>水道</t>
  </si>
  <si>
    <t>廃棄物処理</t>
  </si>
  <si>
    <t>商業</t>
  </si>
  <si>
    <t>金融・保険</t>
  </si>
  <si>
    <t>鉄道輸送</t>
  </si>
  <si>
    <t>道路輸送（自家輸送を除く。）</t>
  </si>
  <si>
    <t>水運</t>
  </si>
  <si>
    <t>航空輸送</t>
  </si>
  <si>
    <t>貨物利用運送</t>
  </si>
  <si>
    <t>倉庫</t>
  </si>
  <si>
    <t>公務</t>
  </si>
  <si>
    <t>他に分類されない会員制団体</t>
  </si>
  <si>
    <t>671</t>
  </si>
  <si>
    <t>宿泊業</t>
  </si>
  <si>
    <t>672</t>
  </si>
  <si>
    <t>飲食サービス</t>
  </si>
  <si>
    <t>事務用品</t>
  </si>
  <si>
    <t>分類不明</t>
  </si>
  <si>
    <t>合計</t>
    <rPh sb="0" eb="2">
      <t>ゴウケイ</t>
    </rPh>
    <phoneticPr fontId="2"/>
  </si>
  <si>
    <t>需要増加額</t>
    <rPh sb="0" eb="5">
      <t>ジュヨウゾウカガク</t>
    </rPh>
    <phoneticPr fontId="2"/>
  </si>
  <si>
    <t>-</t>
    <phoneticPr fontId="2"/>
  </si>
  <si>
    <t>部門
番号</t>
    <rPh sb="0" eb="2">
      <t>ブモン</t>
    </rPh>
    <rPh sb="3" eb="5">
      <t>バンゴウ</t>
    </rPh>
    <phoneticPr fontId="2"/>
  </si>
  <si>
    <t>700</t>
    <phoneticPr fontId="2"/>
  </si>
  <si>
    <t>商業マージン率</t>
    <rPh sb="0" eb="2">
      <t>ショウギョウ</t>
    </rPh>
    <rPh sb="6" eb="7">
      <t>リツ</t>
    </rPh>
    <phoneticPr fontId="2"/>
  </si>
  <si>
    <t>貨物運賃率</t>
    <rPh sb="0" eb="5">
      <t>カモツウンチンリツ</t>
    </rPh>
    <phoneticPr fontId="2"/>
  </si>
  <si>
    <t>全国ベース</t>
    <rPh sb="0" eb="2">
      <t>ゼンコク</t>
    </rPh>
    <phoneticPr fontId="2"/>
  </si>
  <si>
    <t>鹿児島県ベース</t>
    <rPh sb="0" eb="4">
      <t>カゴシマケン</t>
    </rPh>
    <phoneticPr fontId="2"/>
  </si>
  <si>
    <t>移輸入率</t>
    <rPh sb="0" eb="4">
      <t>イユニュウリツ</t>
    </rPh>
    <phoneticPr fontId="2"/>
  </si>
  <si>
    <t>粗付加価値率</t>
    <rPh sb="0" eb="6">
      <t>ソフカカチリツ</t>
    </rPh>
    <phoneticPr fontId="2"/>
  </si>
  <si>
    <t>雇用者所得率</t>
    <rPh sb="0" eb="6">
      <t>コヨウシャショトクリツ</t>
    </rPh>
    <phoneticPr fontId="2"/>
  </si>
  <si>
    <t>民間消費構造</t>
    <rPh sb="0" eb="4">
      <t>ミンカンショウヒ</t>
    </rPh>
    <rPh sb="4" eb="6">
      <t>コウゾウ</t>
    </rPh>
    <phoneticPr fontId="2"/>
  </si>
  <si>
    <t>内生部門計</t>
  </si>
  <si>
    <t>家計外消費支出（列）</t>
  </si>
  <si>
    <t>民間消費支出</t>
  </si>
  <si>
    <t>一般政府消費支出</t>
  </si>
  <si>
    <t>県内総固定資本形成（公的）</t>
  </si>
  <si>
    <t>県内総固定資本形成（民間）</t>
  </si>
  <si>
    <t>在庫純増</t>
  </si>
  <si>
    <t>県内最終需要計</t>
  </si>
  <si>
    <t>県内需要合計</t>
  </si>
  <si>
    <t>輸出計</t>
  </si>
  <si>
    <t>最終需要計</t>
  </si>
  <si>
    <t>需要合計</t>
  </si>
  <si>
    <t>（控除）関税</t>
  </si>
  <si>
    <t>（控除）輸入品商品税</t>
  </si>
  <si>
    <t>（控除）輸入計</t>
  </si>
  <si>
    <t>最終需要部門計</t>
  </si>
  <si>
    <t>県内生産額</t>
  </si>
  <si>
    <t>家計外消費支出（行）</t>
  </si>
  <si>
    <t>雇用者所得</t>
  </si>
  <si>
    <t>営業余剰</t>
  </si>
  <si>
    <t>資本減耗引当</t>
  </si>
  <si>
    <t>間接税（関税・輸入品商品税を除く。）</t>
  </si>
  <si>
    <t>（控除）経常補助金</t>
  </si>
  <si>
    <t>粗付加価値部門計</t>
  </si>
  <si>
    <t>屑・副産物を
含める</t>
    <rPh sb="0" eb="1">
      <t>クズ</t>
    </rPh>
    <rPh sb="2" eb="5">
      <t>フクサンブツ</t>
    </rPh>
    <rPh sb="7" eb="8">
      <t>フク</t>
    </rPh>
    <phoneticPr fontId="2"/>
  </si>
  <si>
    <t>屑・副産物を
含めない</t>
    <rPh sb="0" eb="1">
      <t>クズ</t>
    </rPh>
    <rPh sb="2" eb="5">
      <t>フクサンブツ</t>
    </rPh>
    <rPh sb="7" eb="8">
      <t>フク</t>
    </rPh>
    <phoneticPr fontId="2"/>
  </si>
  <si>
    <t>貨物運賃</t>
    <rPh sb="0" eb="4">
      <t>カモツウンチン</t>
    </rPh>
    <phoneticPr fontId="2"/>
  </si>
  <si>
    <t>国内需要合計</t>
  </si>
  <si>
    <t>マージン率表</t>
    <rPh sb="4" eb="5">
      <t>リツ</t>
    </rPh>
    <rPh sb="5" eb="6">
      <t>ヒョウ</t>
    </rPh>
    <phoneticPr fontId="2"/>
  </si>
  <si>
    <t>需要増加額
（購入者価格）</t>
    <rPh sb="0" eb="2">
      <t>ジュヨウ</t>
    </rPh>
    <rPh sb="2" eb="5">
      <t>ゾウカガク</t>
    </rPh>
    <rPh sb="7" eb="10">
      <t>コウニュウシャ</t>
    </rPh>
    <rPh sb="10" eb="12">
      <t>カカク</t>
    </rPh>
    <phoneticPr fontId="2"/>
  </si>
  <si>
    <t>平均消費性向
(R2～R6平均）</t>
    <rPh sb="0" eb="6">
      <t>ヘイキンショウヒセイコウ</t>
    </rPh>
    <rPh sb="13" eb="15">
      <t>ヘイキン</t>
    </rPh>
    <phoneticPr fontId="2"/>
  </si>
  <si>
    <t>[計算表]　購入者価格から生産者価格へのマージン剥ぎ</t>
    <rPh sb="1" eb="3">
      <t>ケイサン</t>
    </rPh>
    <rPh sb="3" eb="4">
      <t>ヒョウ</t>
    </rPh>
    <rPh sb="6" eb="9">
      <t>コウニュウシャ</t>
    </rPh>
    <rPh sb="9" eb="11">
      <t>カカク</t>
    </rPh>
    <rPh sb="13" eb="16">
      <t>セイサンシャ</t>
    </rPh>
    <rPh sb="16" eb="18">
      <t>カカク</t>
    </rPh>
    <rPh sb="24" eb="25">
      <t>ハ</t>
    </rPh>
    <phoneticPr fontId="2"/>
  </si>
  <si>
    <t>購入者価格から分離されたマージン額（各マージン部門別）</t>
    <rPh sb="0" eb="3">
      <t>コウニュウシャ</t>
    </rPh>
    <rPh sb="3" eb="5">
      <t>カカク</t>
    </rPh>
    <rPh sb="7" eb="9">
      <t>ブンリ</t>
    </rPh>
    <rPh sb="16" eb="17">
      <t>ガク</t>
    </rPh>
    <rPh sb="18" eb="19">
      <t>カク</t>
    </rPh>
    <rPh sb="23" eb="25">
      <t>ブモン</t>
    </rPh>
    <rPh sb="25" eb="26">
      <t>ベツ</t>
    </rPh>
    <phoneticPr fontId="2"/>
  </si>
  <si>
    <t>(単位：万円）</t>
    <rPh sb="1" eb="3">
      <t>タンイ</t>
    </rPh>
    <rPh sb="4" eb="6">
      <t>マンエン</t>
    </rPh>
    <phoneticPr fontId="2"/>
  </si>
  <si>
    <t>直接効果</t>
    <rPh sb="0" eb="4">
      <t>チョクセツコウカ</t>
    </rPh>
    <phoneticPr fontId="2"/>
  </si>
  <si>
    <t>需要増加額</t>
    <rPh sb="0" eb="2">
      <t>ジュヨウ</t>
    </rPh>
    <rPh sb="2" eb="5">
      <t>ゾウカガク</t>
    </rPh>
    <phoneticPr fontId="2"/>
  </si>
  <si>
    <t>県内自給率</t>
    <rPh sb="0" eb="2">
      <t>ケンナイ</t>
    </rPh>
    <rPh sb="2" eb="5">
      <t>ジキュウリツ</t>
    </rPh>
    <phoneticPr fontId="2"/>
  </si>
  <si>
    <t>粗付加価値
誘発額</t>
    <rPh sb="0" eb="5">
      <t>ソフカカチ</t>
    </rPh>
    <rPh sb="6" eb="9">
      <t>ユウハツガク</t>
    </rPh>
    <phoneticPr fontId="2"/>
  </si>
  <si>
    <t>生産誘発額</t>
    <rPh sb="0" eb="5">
      <t>セイサンユウハツガク</t>
    </rPh>
    <phoneticPr fontId="2"/>
  </si>
  <si>
    <t>雇用者所得
誘発額</t>
    <rPh sb="0" eb="5">
      <t>コヨウシャショトク</t>
    </rPh>
    <rPh sb="6" eb="9">
      <t>ユウハツガク</t>
    </rPh>
    <phoneticPr fontId="2"/>
  </si>
  <si>
    <t>一次波及効果</t>
    <rPh sb="0" eb="6">
      <t>イチジハキュウコウカ</t>
    </rPh>
    <phoneticPr fontId="2"/>
  </si>
  <si>
    <t>投入係数</t>
    <rPh sb="0" eb="4">
      <t>トウニュウケイスウ</t>
    </rPh>
    <phoneticPr fontId="2"/>
  </si>
  <si>
    <t>逆行列係数</t>
    <rPh sb="0" eb="3">
      <t>ギャクギョウレツ</t>
    </rPh>
    <rPh sb="3" eb="5">
      <t>ケイスウ</t>
    </rPh>
    <phoneticPr fontId="2"/>
  </si>
  <si>
    <t>自給率
（一次需要）</t>
    <rPh sb="0" eb="3">
      <t>ジキュウリツ</t>
    </rPh>
    <rPh sb="5" eb="7">
      <t>イチジ</t>
    </rPh>
    <rPh sb="7" eb="9">
      <t>ジュヨウ</t>
    </rPh>
    <phoneticPr fontId="2"/>
  </si>
  <si>
    <t>(A)</t>
  </si>
  <si>
    <t>(a)</t>
  </si>
  <si>
    <t>(b)</t>
  </si>
  <si>
    <t xml:space="preserve">(c) </t>
  </si>
  <si>
    <t>(B)=a-(b+c)</t>
  </si>
  <si>
    <t>★　自給率の調整</t>
    <rPh sb="2" eb="5">
      <t>ジキュウリツ</t>
    </rPh>
    <rPh sb="6" eb="8">
      <t>チョウセイ</t>
    </rPh>
    <phoneticPr fontId="2"/>
  </si>
  <si>
    <t>（調整の有無）</t>
    <rPh sb="1" eb="3">
      <t>チョウセイ</t>
    </rPh>
    <rPh sb="4" eb="6">
      <t>ウム</t>
    </rPh>
    <phoneticPr fontId="2"/>
  </si>
  <si>
    <t>◎　需要（消費，投資等）増加額</t>
    <rPh sb="2" eb="4">
      <t>ジュヨウ</t>
    </rPh>
    <rPh sb="5" eb="7">
      <t>ショウヒ</t>
    </rPh>
    <rPh sb="8" eb="10">
      <t>トウシ</t>
    </rPh>
    <rPh sb="10" eb="11">
      <t>トウ</t>
    </rPh>
    <rPh sb="12" eb="15">
      <t>ゾウカガク</t>
    </rPh>
    <phoneticPr fontId="2"/>
  </si>
  <si>
    <t>生産当たり
雇用者</t>
    <rPh sb="0" eb="3">
      <t>セイサンア</t>
    </rPh>
    <rPh sb="6" eb="9">
      <t>コヨウシャ</t>
    </rPh>
    <phoneticPr fontId="2"/>
  </si>
  <si>
    <t>1_個人業主</t>
  </si>
  <si>
    <t>2_家族従業者</t>
  </si>
  <si>
    <t>3_有給役員雇用者</t>
    <phoneticPr fontId="4" type="Hiragana"/>
  </si>
  <si>
    <t>31_有給役員</t>
  </si>
  <si>
    <t>32_雇用者</t>
    <phoneticPr fontId="4" type="Hiragana"/>
  </si>
  <si>
    <t>321_常用雇用者</t>
    <phoneticPr fontId="4" type="Hiragana"/>
  </si>
  <si>
    <t>322_臨時雇用者</t>
  </si>
  <si>
    <t>3211_正社員・正職員</t>
  </si>
  <si>
    <t>3212_正社員・正職員以外</t>
  </si>
  <si>
    <t>計</t>
    <rPh sb="0" eb="1">
      <t>ケイ</t>
    </rPh>
    <phoneticPr fontId="15"/>
  </si>
  <si>
    <t>(-)</t>
    <phoneticPr fontId="2"/>
  </si>
  <si>
    <t>(人/万円）</t>
    <rPh sb="1" eb="2">
      <t>ヒト</t>
    </rPh>
    <rPh sb="3" eb="5">
      <t>マンエン</t>
    </rPh>
    <phoneticPr fontId="2"/>
  </si>
  <si>
    <t>雇用者誘発数</t>
    <rPh sb="0" eb="3">
      <t>コヨウシャ</t>
    </rPh>
    <rPh sb="3" eb="5">
      <t>ユウハツ</t>
    </rPh>
    <rPh sb="5" eb="6">
      <t>スウ</t>
    </rPh>
    <phoneticPr fontId="2"/>
  </si>
  <si>
    <t>直接+第一次間接波及効果</t>
    <rPh sb="0" eb="2">
      <t>チョクセツ</t>
    </rPh>
    <rPh sb="3" eb="4">
      <t>ダイ</t>
    </rPh>
    <rPh sb="4" eb="6">
      <t>イチジ</t>
    </rPh>
    <rPh sb="6" eb="8">
      <t>カンセツ</t>
    </rPh>
    <rPh sb="8" eb="10">
      <t>ハキュウ</t>
    </rPh>
    <rPh sb="10" eb="12">
      <t>コウカ</t>
    </rPh>
    <phoneticPr fontId="2"/>
  </si>
  <si>
    <t>直接需要分</t>
    <rPh sb="0" eb="2">
      <t>チョクセツ</t>
    </rPh>
    <rPh sb="2" eb="4">
      <t>ジュヨウ</t>
    </rPh>
    <rPh sb="4" eb="5">
      <t>ブン</t>
    </rPh>
    <phoneticPr fontId="2"/>
  </si>
  <si>
    <t>誘発需要分</t>
    <rPh sb="0" eb="4">
      <t>ユウハツジュヨウ</t>
    </rPh>
    <rPh sb="4" eb="5">
      <t>ブン</t>
    </rPh>
    <phoneticPr fontId="2"/>
  </si>
  <si>
    <t>直接需要分</t>
    <rPh sb="0" eb="4">
      <t>チョクセツジュヨウ</t>
    </rPh>
    <rPh sb="4" eb="5">
      <t>ブン</t>
    </rPh>
    <phoneticPr fontId="2"/>
  </si>
  <si>
    <t>誘発需要分</t>
    <rPh sb="0" eb="5">
      <t>ユウハツジュヨウブン</t>
    </rPh>
    <phoneticPr fontId="2"/>
  </si>
  <si>
    <t>★　民間消費支出構造の調整（屑・副産物の取り扱い）</t>
    <rPh sb="2" eb="4">
      <t>ミンカン</t>
    </rPh>
    <rPh sb="4" eb="6">
      <t>ショウヒ</t>
    </rPh>
    <rPh sb="6" eb="8">
      <t>シシュツ</t>
    </rPh>
    <rPh sb="8" eb="10">
      <t>コウゾウ</t>
    </rPh>
    <rPh sb="11" eb="13">
      <t>チョウセイ</t>
    </rPh>
    <rPh sb="14" eb="15">
      <t>クズ</t>
    </rPh>
    <rPh sb="16" eb="19">
      <t>フクサンブツ</t>
    </rPh>
    <rPh sb="20" eb="21">
      <t>ト</t>
    </rPh>
    <rPh sb="22" eb="23">
      <t>アツカ</t>
    </rPh>
    <phoneticPr fontId="2"/>
  </si>
  <si>
    <t>[計算表]　波及効果測定</t>
    <rPh sb="1" eb="3">
      <t>ケイサン</t>
    </rPh>
    <rPh sb="3" eb="4">
      <t>ヒョウ</t>
    </rPh>
    <rPh sb="6" eb="8">
      <t>ハキュウ</t>
    </rPh>
    <rPh sb="8" eb="10">
      <t>コウカ</t>
    </rPh>
    <rPh sb="10" eb="12">
      <t>ソクテイ</t>
    </rPh>
    <phoneticPr fontId="2"/>
  </si>
  <si>
    <t>第二次間接波及効果</t>
    <rPh sb="0" eb="3">
      <t>ダイニジ</t>
    </rPh>
    <rPh sb="3" eb="5">
      <t>カンセツ</t>
    </rPh>
    <rPh sb="5" eb="7">
      <t>ハキュウ</t>
    </rPh>
    <rPh sb="7" eb="9">
      <t>コウカ</t>
    </rPh>
    <phoneticPr fontId="2"/>
  </si>
  <si>
    <t>自給率調整</t>
    <rPh sb="0" eb="3">
      <t>ジキュウリツ</t>
    </rPh>
    <rPh sb="3" eb="5">
      <t>チョウセイ</t>
    </rPh>
    <phoneticPr fontId="2"/>
  </si>
  <si>
    <t>直接需要分</t>
    <rPh sb="0" eb="5">
      <t>チョクセツジュヨウブン</t>
    </rPh>
    <phoneticPr fontId="2"/>
  </si>
  <si>
    <t>誘発需要分</t>
    <rPh sb="0" eb="5">
      <t>ユウハツジュヨウブン</t>
    </rPh>
    <phoneticPr fontId="2"/>
  </si>
  <si>
    <t>民間消費支出
構造調整</t>
    <rPh sb="0" eb="2">
      <t>ミンカン</t>
    </rPh>
    <rPh sb="2" eb="4">
      <t>ショウヒ</t>
    </rPh>
    <rPh sb="4" eb="6">
      <t>シシュツ</t>
    </rPh>
    <rPh sb="7" eb="9">
      <t>コウゾウ</t>
    </rPh>
    <rPh sb="9" eb="11">
      <t>チョウセイ</t>
    </rPh>
    <phoneticPr fontId="2"/>
  </si>
  <si>
    <t>総合効果</t>
    <rPh sb="0" eb="4">
      <t>ソウゴウコウカ</t>
    </rPh>
    <phoneticPr fontId="2"/>
  </si>
  <si>
    <t>分析事例</t>
    <rPh sb="0" eb="2">
      <t>ブンセキ</t>
    </rPh>
    <rPh sb="2" eb="4">
      <t>ジレイ</t>
    </rPh>
    <phoneticPr fontId="2"/>
  </si>
  <si>
    <t>うち県内需要増加額</t>
    <rPh sb="2" eb="4">
      <t>ケンナイ</t>
    </rPh>
    <rPh sb="4" eb="6">
      <t>ジュヨウ</t>
    </rPh>
    <rPh sb="6" eb="9">
      <t>ゾウカガク</t>
    </rPh>
    <phoneticPr fontId="2"/>
  </si>
  <si>
    <t>二次波及効果</t>
    <rPh sb="0" eb="6">
      <t>ニジハキュウコウカ</t>
    </rPh>
    <phoneticPr fontId="2"/>
  </si>
  <si>
    <t>総合波及効果</t>
    <rPh sb="0" eb="6">
      <t>ソウゴウハキュウコウカ</t>
    </rPh>
    <phoneticPr fontId="2"/>
  </si>
  <si>
    <t>波及効果倍率</t>
    <rPh sb="0" eb="6">
      <t>ハキュウコウカバイリツ</t>
    </rPh>
    <phoneticPr fontId="2"/>
  </si>
  <si>
    <t>誘発需要</t>
    <rPh sb="0" eb="2">
      <t>ユウハツ</t>
    </rPh>
    <rPh sb="2" eb="4">
      <t>ジュヨウ</t>
    </rPh>
    <phoneticPr fontId="2"/>
  </si>
  <si>
    <t>生産
誘発額</t>
    <rPh sb="0" eb="2">
      <t>セイサン</t>
    </rPh>
    <rPh sb="3" eb="5">
      <t>ユウハツ</t>
    </rPh>
    <rPh sb="5" eb="6">
      <t>ガク</t>
    </rPh>
    <phoneticPr fontId="2"/>
  </si>
  <si>
    <t>需要増加額</t>
    <rPh sb="0" eb="2">
      <t>ジュヨウ</t>
    </rPh>
    <rPh sb="2" eb="5">
      <t>ゾウカガク</t>
    </rPh>
    <phoneticPr fontId="2"/>
  </si>
  <si>
    <t>総合効果</t>
    <rPh sb="0" eb="4">
      <t>ソウゴウコウカ</t>
    </rPh>
    <phoneticPr fontId="2"/>
  </si>
  <si>
    <t>県内需要
増加額</t>
    <rPh sb="0" eb="2">
      <t>ケンナイ</t>
    </rPh>
    <rPh sb="2" eb="4">
      <t>ジュヨウ</t>
    </rPh>
    <rPh sb="5" eb="8">
      <t>ゾウカガク</t>
    </rPh>
    <phoneticPr fontId="2"/>
  </si>
  <si>
    <t>（再掲）合計</t>
    <rPh sb="1" eb="3">
      <t>サイケイ</t>
    </rPh>
    <rPh sb="4" eb="6">
      <t>ゴウケイ</t>
    </rPh>
    <phoneticPr fontId="2"/>
  </si>
  <si>
    <t>備考</t>
    <rPh sb="0" eb="2">
      <t>ビコウ</t>
    </rPh>
    <phoneticPr fontId="2"/>
  </si>
  <si>
    <t>民間消費支出構造</t>
    <rPh sb="0" eb="6">
      <t>ミンカンショウヒシシュツ</t>
    </rPh>
    <rPh sb="6" eb="8">
      <t>コウゾウ</t>
    </rPh>
    <phoneticPr fontId="2"/>
  </si>
  <si>
    <t>【参考】分析上の調整</t>
    <rPh sb="1" eb="3">
      <t>サンコウ</t>
    </rPh>
    <rPh sb="4" eb="7">
      <t>ブンセキジョウ</t>
    </rPh>
    <rPh sb="8" eb="10">
      <t>チョウセイ</t>
    </rPh>
    <phoneticPr fontId="2"/>
  </si>
  <si>
    <t>利用した産業連関表</t>
    <rPh sb="0" eb="2">
      <t>リヨウ</t>
    </rPh>
    <rPh sb="4" eb="9">
      <t>サンギョウレンカンヒョウ</t>
    </rPh>
    <phoneticPr fontId="2"/>
  </si>
  <si>
    <t>うち雇用者所得</t>
    <rPh sb="0" eb="3">
      <t>コヨウシャ</t>
    </rPh>
    <rPh sb="3" eb="5">
      <t>ショトク</t>
    </rPh>
    <rPh sb="5" eb="7">
      <t>ショトク</t>
    </rPh>
    <phoneticPr fontId="2"/>
  </si>
  <si>
    <t>うち粗付加価値</t>
    <rPh sb="2" eb="7">
      <t>ソフカカチ</t>
    </rPh>
    <phoneticPr fontId="2"/>
  </si>
  <si>
    <t>うち雇用者</t>
    <rPh sb="2" eb="5">
      <t>コヨウシャ</t>
    </rPh>
    <phoneticPr fontId="2"/>
  </si>
  <si>
    <t>01</t>
  </si>
  <si>
    <t>06</t>
  </si>
  <si>
    <t>05</t>
  </si>
  <si>
    <t>09</t>
  </si>
  <si>
    <t>02</t>
  </si>
  <si>
    <t>03</t>
  </si>
  <si>
    <t>07</t>
  </si>
  <si>
    <t>04</t>
  </si>
  <si>
    <t>08</t>
  </si>
  <si>
    <t>10</t>
  </si>
  <si>
    <t>11</t>
  </si>
  <si>
    <t>12</t>
  </si>
  <si>
    <t>13</t>
  </si>
  <si>
    <t>14</t>
  </si>
  <si>
    <t>15</t>
  </si>
  <si>
    <t>農業</t>
    <rPh sb="0" eb="2">
      <t>ノウギョウ</t>
    </rPh>
    <phoneticPr fontId="2"/>
  </si>
  <si>
    <t>サービス</t>
  </si>
  <si>
    <t>林業</t>
    <rPh sb="0" eb="2">
      <t>リンギョウ</t>
    </rPh>
    <phoneticPr fontId="2"/>
  </si>
  <si>
    <t>漁業</t>
    <rPh sb="0" eb="2">
      <t>ギョギョウ</t>
    </rPh>
    <phoneticPr fontId="2"/>
  </si>
  <si>
    <t>鉱業</t>
    <rPh sb="0" eb="2">
      <t>コウギョウ</t>
    </rPh>
    <phoneticPr fontId="2"/>
  </si>
  <si>
    <t>製造業</t>
    <rPh sb="0" eb="2">
      <t>セイゾウ</t>
    </rPh>
    <rPh sb="2" eb="3">
      <t>ギョウ</t>
    </rPh>
    <phoneticPr fontId="2"/>
  </si>
  <si>
    <t>建設業</t>
    <rPh sb="0" eb="3">
      <t>ケンセツギョウ</t>
    </rPh>
    <phoneticPr fontId="2"/>
  </si>
  <si>
    <t>電力・ガス・水道</t>
    <rPh sb="0" eb="2">
      <t>デンリョク</t>
    </rPh>
    <rPh sb="6" eb="8">
      <t>スイドウ</t>
    </rPh>
    <phoneticPr fontId="2"/>
  </si>
  <si>
    <t>商業</t>
    <rPh sb="0" eb="2">
      <t>ショウギョウ</t>
    </rPh>
    <phoneticPr fontId="2"/>
  </si>
  <si>
    <t>金融・保険</t>
    <rPh sb="0" eb="2">
      <t>キンユウ</t>
    </rPh>
    <rPh sb="3" eb="5">
      <t>ホケン</t>
    </rPh>
    <phoneticPr fontId="2"/>
  </si>
  <si>
    <t>不動産</t>
    <rPh sb="0" eb="3">
      <t>フドウサン</t>
    </rPh>
    <phoneticPr fontId="2"/>
  </si>
  <si>
    <t>運輸・郵便</t>
    <rPh sb="0" eb="2">
      <t>ウンユ</t>
    </rPh>
    <rPh sb="3" eb="5">
      <t>ユウビン</t>
    </rPh>
    <phoneticPr fontId="2"/>
  </si>
  <si>
    <t>情報通信</t>
    <rPh sb="0" eb="4">
      <t>ジョウホウツウシン</t>
    </rPh>
    <phoneticPr fontId="2"/>
  </si>
  <si>
    <t>公務</t>
    <rPh sb="0" eb="2">
      <t>コウム</t>
    </rPh>
    <phoneticPr fontId="2"/>
  </si>
  <si>
    <t>分類不明</t>
    <rPh sb="0" eb="4">
      <t>ブンルイフメイ</t>
    </rPh>
    <phoneticPr fontId="2"/>
  </si>
  <si>
    <t>うち雇用者所得</t>
    <rPh sb="2" eb="7">
      <t>コヨウシャショトク</t>
    </rPh>
    <phoneticPr fontId="2"/>
  </si>
  <si>
    <t>経済波及効果　分析結果（要約）</t>
    <rPh sb="0" eb="6">
      <t>ケイザイハキュウコウカ</t>
    </rPh>
    <rPh sb="7" eb="11">
      <t>ブンセキケッカ</t>
    </rPh>
    <rPh sb="12" eb="14">
      <t>ヨウヤク</t>
    </rPh>
    <phoneticPr fontId="2"/>
  </si>
  <si>
    <t>県内需要
増加額</t>
    <rPh sb="0" eb="4">
      <t>ケンナイジュヨウ</t>
    </rPh>
    <rPh sb="5" eb="8">
      <t>ゾウカガク</t>
    </rPh>
    <phoneticPr fontId="2"/>
  </si>
  <si>
    <t>【測定結果】</t>
    <rPh sb="1" eb="3">
      <t>ソクテイ</t>
    </rPh>
    <rPh sb="3" eb="5">
      <t>ケッカ</t>
    </rPh>
    <phoneticPr fontId="2"/>
  </si>
  <si>
    <t>経済波及効果　分析結果（詳細）</t>
    <rPh sb="0" eb="6">
      <t>ケイザイハキュウコウカ</t>
    </rPh>
    <rPh sb="7" eb="11">
      <t>ブンセキケッカ</t>
    </rPh>
    <rPh sb="12" eb="14">
      <t>ショウサイ</t>
    </rPh>
    <phoneticPr fontId="2"/>
  </si>
  <si>
    <t>【与件データ】</t>
    <rPh sb="1" eb="3">
      <t>ヨケン</t>
    </rPh>
    <phoneticPr fontId="2"/>
  </si>
  <si>
    <t>【主な生産誘発先】</t>
    <rPh sb="1" eb="2">
      <t>オモ</t>
    </rPh>
    <rPh sb="3" eb="7">
      <t>セイサンユウハツ</t>
    </rPh>
    <rPh sb="7" eb="8">
      <t>サキ</t>
    </rPh>
    <phoneticPr fontId="2"/>
  </si>
  <si>
    <t>順位</t>
    <rPh sb="0" eb="2">
      <t>ジュンイ</t>
    </rPh>
    <phoneticPr fontId="2"/>
  </si>
  <si>
    <t>部門名</t>
    <rPh sb="0" eb="3">
      <t>ブモンメイ</t>
    </rPh>
    <phoneticPr fontId="2"/>
  </si>
  <si>
    <t>生産誘発額</t>
    <rPh sb="0" eb="5">
      <t>セイサンユウハツガク</t>
    </rPh>
    <phoneticPr fontId="2"/>
  </si>
  <si>
    <t>⑵　各波及段階（直接，直接+第一次，第二次波及効果）における効果については，</t>
    <rPh sb="2" eb="3">
      <t>カク</t>
    </rPh>
    <rPh sb="3" eb="7">
      <t>ハキュウダンカイ</t>
    </rPh>
    <rPh sb="8" eb="10">
      <t>チョクセツ</t>
    </rPh>
    <rPh sb="11" eb="13">
      <t>チョクセツ</t>
    </rPh>
    <rPh sb="14" eb="15">
      <t>ダイ</t>
    </rPh>
    <rPh sb="15" eb="17">
      <t>イチジ</t>
    </rPh>
    <rPh sb="18" eb="19">
      <t>ダイ</t>
    </rPh>
    <rPh sb="19" eb="21">
      <t>ニジ</t>
    </rPh>
    <rPh sb="21" eb="25">
      <t>ハキュウコウカ</t>
    </rPh>
    <rPh sb="30" eb="32">
      <t>コウカ</t>
    </rPh>
    <phoneticPr fontId="2"/>
  </si>
  <si>
    <t>単位</t>
    <rPh sb="0" eb="2">
      <t>タンイ</t>
    </rPh>
    <phoneticPr fontId="2"/>
  </si>
  <si>
    <t>（万円）</t>
    <rPh sb="1" eb="3">
      <t>マンエン</t>
    </rPh>
    <phoneticPr fontId="2"/>
  </si>
  <si>
    <t>（人）</t>
    <rPh sb="1" eb="2">
      <t>ニン</t>
    </rPh>
    <phoneticPr fontId="2"/>
  </si>
  <si>
    <r>
      <t>　　</t>
    </r>
    <r>
      <rPr>
        <b/>
        <sz val="11"/>
        <color theme="1"/>
        <rFont val="游ゴシック"/>
        <family val="3"/>
        <charset val="128"/>
        <scheme val="minor"/>
      </rPr>
      <t>シート[&lt;Calc&gt;波及効果測定]</t>
    </r>
    <r>
      <rPr>
        <sz val="11"/>
        <color theme="1"/>
        <rFont val="游ゴシック"/>
        <family val="3"/>
        <charset val="128"/>
        <scheme val="minor"/>
      </rPr>
      <t>をご確認ください。</t>
    </r>
    <rPh sb="12" eb="16">
      <t>ハキュウコウカ</t>
    </rPh>
    <rPh sb="16" eb="18">
      <t>ソクテイ</t>
    </rPh>
    <rPh sb="21" eb="23">
      <t>カクニン</t>
    </rPh>
    <phoneticPr fontId="2"/>
  </si>
  <si>
    <t>-</t>
  </si>
  <si>
    <r>
      <t>　⑴　「自給率」とは，</t>
    </r>
    <r>
      <rPr>
        <b/>
        <u/>
        <sz val="9"/>
        <color theme="1"/>
        <rFont val="游ゴシック"/>
        <family val="3"/>
        <charset val="128"/>
        <scheme val="minor"/>
      </rPr>
      <t>新たに発生した需要のうち，</t>
    </r>
    <r>
      <rPr>
        <sz val="9"/>
        <color theme="1"/>
        <rFont val="游ゴシック"/>
        <family val="3"/>
        <charset val="128"/>
        <scheme val="minor"/>
      </rPr>
      <t>県内の財・サービスに対して生じた需要の割合を意味します。
　　　例えば，「耕種農業の自給率が100%である」とは，「耕種農業で</t>
    </r>
    <r>
      <rPr>
        <b/>
        <u/>
        <sz val="9"/>
        <color theme="1"/>
        <rFont val="游ゴシック"/>
        <family val="3"/>
        <charset val="128"/>
        <scheme val="minor"/>
      </rPr>
      <t>新たに発生した需要のすべてが</t>
    </r>
    <r>
      <rPr>
        <sz val="9"/>
        <color theme="1"/>
        <rFont val="游ゴシック"/>
        <family val="3"/>
        <charset val="128"/>
        <scheme val="minor"/>
      </rPr>
      <t>県内で生産された財・サービスに対して生じる」ことを意味します。
　⑵　本分析ツールでは，デフォルトでは「令和２年鹿児島県産業連関表」の自給率に従うように設定してあります。
　　　</t>
    </r>
    <r>
      <rPr>
        <b/>
        <sz val="9"/>
        <color theme="1"/>
        <rFont val="游ゴシック"/>
        <family val="3"/>
        <charset val="128"/>
        <scheme val="minor"/>
      </rPr>
      <t>産業部門別に自給率の調整を行う場合は，</t>
    </r>
    <r>
      <rPr>
        <b/>
        <u/>
        <sz val="9"/>
        <color theme="1"/>
        <rFont val="游ゴシック"/>
        <family val="3"/>
        <charset val="128"/>
        <scheme val="minor"/>
      </rPr>
      <t>チェックボックスをチェックし，I,J列に調整後の自給率を入力してください。</t>
    </r>
    <rPh sb="4" eb="7">
      <t>ジキュウリツ</t>
    </rPh>
    <rPh sb="11" eb="12">
      <t>アラ</t>
    </rPh>
    <rPh sb="46" eb="48">
      <t>イミ</t>
    </rPh>
    <rPh sb="56" eb="57">
      <t>タト</t>
    </rPh>
    <rPh sb="66" eb="69">
      <t>ジキュウリツ</t>
    </rPh>
    <rPh sb="87" eb="88">
      <t>アラ</t>
    </rPh>
    <rPh sb="90" eb="92">
      <t>ハッセイ</t>
    </rPh>
    <rPh sb="94" eb="96">
      <t>ジュヨウ</t>
    </rPh>
    <rPh sb="101" eb="103">
      <t>ケンナイ</t>
    </rPh>
    <rPh sb="104" eb="106">
      <t>セイサン</t>
    </rPh>
    <rPh sb="109" eb="110">
      <t>ザイ</t>
    </rPh>
    <rPh sb="116" eb="117">
      <t>タイ</t>
    </rPh>
    <rPh sb="119" eb="120">
      <t>ショウ</t>
    </rPh>
    <rPh sb="126" eb="128">
      <t>イミ</t>
    </rPh>
    <rPh sb="136" eb="137">
      <t>ホン</t>
    </rPh>
    <rPh sb="137" eb="139">
      <t>ブンセキ</t>
    </rPh>
    <rPh sb="153" eb="155">
      <t>レイワ</t>
    </rPh>
    <rPh sb="156" eb="157">
      <t>ネン</t>
    </rPh>
    <rPh sb="157" eb="161">
      <t>カゴシマケン</t>
    </rPh>
    <rPh sb="161" eb="166">
      <t>サンギョウレンカンヒョウ</t>
    </rPh>
    <rPh sb="168" eb="171">
      <t>ジキュウリツ</t>
    </rPh>
    <rPh sb="172" eb="173">
      <t>シタガ</t>
    </rPh>
    <rPh sb="177" eb="179">
      <t>セッテイ</t>
    </rPh>
    <rPh sb="190" eb="194">
      <t>サンギョウブモン</t>
    </rPh>
    <rPh sb="194" eb="195">
      <t>ベツ</t>
    </rPh>
    <rPh sb="227" eb="228">
      <t>レツ</t>
    </rPh>
    <rPh sb="229" eb="232">
      <t>チョウセイゴ</t>
    </rPh>
    <rPh sb="233" eb="236">
      <t>ジキュウリツ</t>
    </rPh>
    <rPh sb="237" eb="239">
      <t>ニュウリョク</t>
    </rPh>
    <phoneticPr fontId="2"/>
  </si>
  <si>
    <t>統計表名</t>
    <rPh sb="0" eb="4">
      <t>トウケイヒョウメイ</t>
    </rPh>
    <phoneticPr fontId="2"/>
  </si>
  <si>
    <t>年次</t>
    <rPh sb="0" eb="2">
      <t>ネンジ</t>
    </rPh>
    <phoneticPr fontId="2"/>
  </si>
  <si>
    <t>活用先</t>
    <rPh sb="0" eb="2">
      <t>カツヨウ</t>
    </rPh>
    <rPh sb="2" eb="3">
      <t>サキ</t>
    </rPh>
    <phoneticPr fontId="2"/>
  </si>
  <si>
    <t>資料番号</t>
    <rPh sb="0" eb="2">
      <t>シリョウ</t>
    </rPh>
    <rPh sb="2" eb="4">
      <t>バンゴウ</t>
    </rPh>
    <phoneticPr fontId="2"/>
  </si>
  <si>
    <t>2020年</t>
    <rPh sb="4" eb="5">
      <t>ネン</t>
    </rPh>
    <phoneticPr fontId="2"/>
  </si>
  <si>
    <t>各種係数表（投入係数ほか）</t>
    <phoneticPr fontId="2"/>
  </si>
  <si>
    <t>機関名</t>
    <rPh sb="0" eb="2">
      <t>キカン</t>
    </rPh>
    <rPh sb="2" eb="3">
      <t>メイ</t>
    </rPh>
    <phoneticPr fontId="2"/>
  </si>
  <si>
    <t>鹿児島県</t>
    <rPh sb="0" eb="4">
      <t>カゴシマケン</t>
    </rPh>
    <phoneticPr fontId="2"/>
  </si>
  <si>
    <t>令和２年(2020年)鹿児島県産業連関表　統合中分類　</t>
    <rPh sb="0" eb="2">
      <t>レイワ</t>
    </rPh>
    <rPh sb="3" eb="4">
      <t>ネン</t>
    </rPh>
    <rPh sb="9" eb="10">
      <t>ネン</t>
    </rPh>
    <rPh sb="11" eb="15">
      <t>カゴシマケン</t>
    </rPh>
    <rPh sb="15" eb="20">
      <t>サンギョウレンカンヒョウ</t>
    </rPh>
    <rPh sb="21" eb="26">
      <t>トウゴウチュウブンルイ</t>
    </rPh>
    <phoneticPr fontId="2"/>
  </si>
  <si>
    <t>令和２年(2020年)鹿児島県産業連関表・附帯表・雇用表・統合中分類</t>
    <rPh sb="0" eb="2">
      <t>レイワ</t>
    </rPh>
    <rPh sb="3" eb="4">
      <t>ネン</t>
    </rPh>
    <rPh sb="11" eb="15">
      <t>カゴシマケン</t>
    </rPh>
    <rPh sb="15" eb="20">
      <t>サンギョウレンカンヒョウ</t>
    </rPh>
    <rPh sb="21" eb="24">
      <t>フタイヒョウ</t>
    </rPh>
    <rPh sb="25" eb="28">
      <t>コヨウヒョウ</t>
    </rPh>
    <rPh sb="29" eb="34">
      <t>トウゴウチュウブンルイ</t>
    </rPh>
    <phoneticPr fontId="2"/>
  </si>
  <si>
    <t>総務省</t>
    <rPh sb="0" eb="3">
      <t>ソウムショウ</t>
    </rPh>
    <phoneticPr fontId="2"/>
  </si>
  <si>
    <t>各種係数表（平均消費性向）</t>
    <rPh sb="0" eb="2">
      <t>カクシュ</t>
    </rPh>
    <rPh sb="2" eb="5">
      <t>ケイスウヒョウ</t>
    </rPh>
    <rPh sb="6" eb="12">
      <t>ヘイキンショウヒセイコウ</t>
    </rPh>
    <phoneticPr fontId="2"/>
  </si>
  <si>
    <t>各種係数表（マージン額・率表）</t>
    <rPh sb="0" eb="2">
      <t>カクシュ</t>
    </rPh>
    <rPh sb="2" eb="5">
      <t>ケイスウヒョウ</t>
    </rPh>
    <rPh sb="10" eb="11">
      <t>ガク</t>
    </rPh>
    <rPh sb="12" eb="13">
      <t>リツ</t>
    </rPh>
    <rPh sb="13" eb="14">
      <t>ヒョウ</t>
    </rPh>
    <phoneticPr fontId="2"/>
  </si>
  <si>
    <t>総務省統計局</t>
    <rPh sb="0" eb="6">
      <t>ソウムショウトウケイキョク</t>
    </rPh>
    <phoneticPr fontId="2"/>
  </si>
  <si>
    <t>令和２年(2020年)産業連関表・取引基本表・産出表・基本分類（100万円単位）</t>
    <rPh sb="0" eb="2">
      <t>レイワ</t>
    </rPh>
    <rPh sb="3" eb="4">
      <t>ネン</t>
    </rPh>
    <rPh sb="9" eb="10">
      <t>ネン</t>
    </rPh>
    <rPh sb="11" eb="16">
      <t>サンギョウレンカンヒョウ</t>
    </rPh>
    <rPh sb="17" eb="19">
      <t>トリヒキ</t>
    </rPh>
    <rPh sb="19" eb="22">
      <t>キホンヒョウ</t>
    </rPh>
    <rPh sb="23" eb="26">
      <t>サンシュツヒョウ</t>
    </rPh>
    <rPh sb="27" eb="31">
      <t>キホンブンルイ</t>
    </rPh>
    <rPh sb="35" eb="36">
      <t>マン</t>
    </rPh>
    <rPh sb="36" eb="37">
      <t>エン</t>
    </rPh>
    <rPh sb="37" eb="39">
      <t>タンイ</t>
    </rPh>
    <phoneticPr fontId="2"/>
  </si>
  <si>
    <t>家計調査・家計収支編・二人以上の世帯・用途分類</t>
    <rPh sb="0" eb="4">
      <t>カケイチョウサ</t>
    </rPh>
    <rPh sb="5" eb="10">
      <t>カケイシュウシヘン</t>
    </rPh>
    <rPh sb="11" eb="15">
      <t>フタリイジョウ</t>
    </rPh>
    <rPh sb="16" eb="18">
      <t>セタイ</t>
    </rPh>
    <rPh sb="19" eb="23">
      <t>ヨウトブンルイ</t>
    </rPh>
    <phoneticPr fontId="2"/>
  </si>
  <si>
    <r>
      <rPr>
        <b/>
        <sz val="12"/>
        <color rgb="FFFF0000"/>
        <rFont val="游ゴシック"/>
        <family val="3"/>
        <charset val="128"/>
        <scheme val="minor"/>
      </rPr>
      <t>【分析ツール・分析結果の利用にあたっての留意事項】</t>
    </r>
    <r>
      <rPr>
        <sz val="9"/>
        <color theme="1"/>
        <rFont val="游ゴシック"/>
        <family val="3"/>
        <charset val="128"/>
        <scheme val="minor"/>
      </rPr>
      <t xml:space="preserve">
　⑴　本分析ツールは，波及効果分析（後方連関分析）を簡易に行うために，行列の計算式や各種公的統計から得たデータをプリセットとして設定した計算シートです。
　　　分析結果の各数値については，端数処理のために総数と内訳合計が一致しない場合があります。
　⑵　波及効果分析は，『利用上の注意』にあるような一定の仮定・前提条件のもと実施される分析であることを十分にご理解ください。　
　⑶　波及効果分析は，入力データの推計における仮定等与件データの設定により分析結果が異なることがあります。
　　　</t>
    </r>
    <r>
      <rPr>
        <b/>
        <u/>
        <sz val="9"/>
        <color theme="1"/>
        <rFont val="游ゴシック"/>
        <family val="3"/>
        <charset val="128"/>
        <scheme val="minor"/>
      </rPr>
      <t>このツールによる分析結果は一つの計算例であり，その結果を県が保証するものではありません。分析主体の責任において利用してください。</t>
    </r>
    <rPh sb="7" eb="9">
      <t>ブンセキ</t>
    </rPh>
    <rPh sb="20" eb="24">
      <t>リュウイジコウ</t>
    </rPh>
    <rPh sb="30" eb="33">
      <t>ホンブンセキ</t>
    </rPh>
    <rPh sb="53" eb="55">
      <t>カンイ</t>
    </rPh>
    <rPh sb="56" eb="57">
      <t>オコナ</t>
    </rPh>
    <rPh sb="62" eb="64">
      <t>ギョウレツ</t>
    </rPh>
    <rPh sb="65" eb="67">
      <t>ケイサン</t>
    </rPh>
    <rPh sb="67" eb="68">
      <t>シキ</t>
    </rPh>
    <rPh sb="69" eb="71">
      <t>カクシュ</t>
    </rPh>
    <rPh sb="71" eb="75">
      <t>コウテキトウケイ</t>
    </rPh>
    <rPh sb="77" eb="78">
      <t>エ</t>
    </rPh>
    <rPh sb="91" eb="93">
      <t>セッテイ</t>
    </rPh>
    <rPh sb="95" eb="97">
      <t>ケイサン</t>
    </rPh>
    <rPh sb="107" eb="109">
      <t>ブンセキ</t>
    </rPh>
    <rPh sb="109" eb="111">
      <t>ケッカ</t>
    </rPh>
    <rPh sb="112" eb="113">
      <t>カク</t>
    </rPh>
    <rPh sb="113" eb="115">
      <t>スウチ</t>
    </rPh>
    <rPh sb="121" eb="125">
      <t>ハスウショリ</t>
    </rPh>
    <rPh sb="129" eb="131">
      <t>ソウスウ</t>
    </rPh>
    <rPh sb="132" eb="134">
      <t>ウチワケ</t>
    </rPh>
    <rPh sb="134" eb="136">
      <t>ゴウケイ</t>
    </rPh>
    <rPh sb="137" eb="139">
      <t>イッチ</t>
    </rPh>
    <rPh sb="142" eb="144">
      <t>バアイ</t>
    </rPh>
    <rPh sb="154" eb="158">
      <t>ハキュウコウカ</t>
    </rPh>
    <rPh sb="158" eb="160">
      <t>ブンセキ</t>
    </rPh>
    <rPh sb="163" eb="166">
      <t>リヨウジョウ</t>
    </rPh>
    <rPh sb="167" eb="169">
      <t>チュウイ</t>
    </rPh>
    <rPh sb="176" eb="178">
      <t>イッテイ</t>
    </rPh>
    <rPh sb="179" eb="181">
      <t>カテイ</t>
    </rPh>
    <rPh sb="182" eb="186">
      <t>ゼンテイジョウケン</t>
    </rPh>
    <rPh sb="189" eb="191">
      <t>ジッシ</t>
    </rPh>
    <rPh sb="194" eb="196">
      <t>ブンセキ</t>
    </rPh>
    <rPh sb="202" eb="204">
      <t>ジュウブン</t>
    </rPh>
    <rPh sb="206" eb="208">
      <t>リカイ</t>
    </rPh>
    <rPh sb="280" eb="284">
      <t>ブンセキケッカ</t>
    </rPh>
    <rPh sb="285" eb="286">
      <t>ヒト</t>
    </rPh>
    <rPh sb="288" eb="291">
      <t>ケイサンレイ</t>
    </rPh>
    <rPh sb="297" eb="299">
      <t>ケッカ</t>
    </rPh>
    <rPh sb="300" eb="301">
      <t>ケン</t>
    </rPh>
    <rPh sb="302" eb="304">
      <t>ホショウ</t>
    </rPh>
    <rPh sb="316" eb="318">
      <t>ブンセキ</t>
    </rPh>
    <rPh sb="318" eb="320">
      <t>シュタイ</t>
    </rPh>
    <rPh sb="321" eb="323">
      <t>セキニン</t>
    </rPh>
    <rPh sb="327" eb="329">
      <t>リヨウ</t>
    </rPh>
    <phoneticPr fontId="9"/>
  </si>
  <si>
    <t>⑴　与件データから測定された総合効果を，41部門別に掲載しています。</t>
    <rPh sb="2" eb="4">
      <t>ヨケン</t>
    </rPh>
    <rPh sb="9" eb="11">
      <t>ソクテイ</t>
    </rPh>
    <rPh sb="14" eb="18">
      <t>ソウゴウコウカ</t>
    </rPh>
    <rPh sb="22" eb="24">
      <t>ブモン</t>
    </rPh>
    <rPh sb="24" eb="25">
      <t>ベツ</t>
    </rPh>
    <rPh sb="26" eb="28">
      <t>ケイサイ</t>
    </rPh>
    <phoneticPr fontId="2"/>
  </si>
  <si>
    <t>　令和２年鹿児島県産業連関表（41部門）</t>
    <rPh sb="1" eb="3">
      <t>レイワ</t>
    </rPh>
    <rPh sb="4" eb="5">
      <t>ネン</t>
    </rPh>
    <rPh sb="5" eb="9">
      <t>カゴシマケン</t>
    </rPh>
    <rPh sb="9" eb="14">
      <t>サンギョウレンカンヒョウ</t>
    </rPh>
    <phoneticPr fontId="2"/>
  </si>
  <si>
    <t>※　41部門分類による経済波及効果を分析した結果を，15部門別に集計。</t>
    <rPh sb="4" eb="8">
      <t>ブモンブンルイ</t>
    </rPh>
    <rPh sb="11" eb="13">
      <t>ケイザイ</t>
    </rPh>
    <rPh sb="13" eb="15">
      <t>ハキュウ</t>
    </rPh>
    <rPh sb="15" eb="17">
      <t>コウカ</t>
    </rPh>
    <rPh sb="18" eb="20">
      <t>ブンセキ</t>
    </rPh>
    <rPh sb="22" eb="24">
      <t>ケッカ</t>
    </rPh>
    <rPh sb="28" eb="30">
      <t>ブモン</t>
    </rPh>
    <rPh sb="30" eb="31">
      <t>ベツ</t>
    </rPh>
    <rPh sb="32" eb="34">
      <t>シュウケイ</t>
    </rPh>
    <phoneticPr fontId="2"/>
  </si>
  <si>
    <t>令和２年(2020年)鹿児島県産業連関表　簡易分析ツール　各種係数表（41部門分類）</t>
    <rPh sb="11" eb="15">
      <t>カゴシマケン</t>
    </rPh>
    <rPh sb="21" eb="25">
      <t>カンイブンセキ</t>
    </rPh>
    <rPh sb="29" eb="31">
      <t>カクシュ</t>
    </rPh>
    <rPh sb="31" eb="34">
      <t>ケイスウヒョウ</t>
    </rPh>
    <rPh sb="37" eb="39">
      <t>ブモン</t>
    </rPh>
    <rPh sb="39" eb="41">
      <t>ブンルイ</t>
    </rPh>
    <phoneticPr fontId="2"/>
  </si>
  <si>
    <t>農業</t>
  </si>
  <si>
    <t>鉱業</t>
  </si>
  <si>
    <t>飲食料品</t>
  </si>
  <si>
    <t>繊維製品</t>
  </si>
  <si>
    <t>パルプ・紙・木製品</t>
  </si>
  <si>
    <t>化学製品</t>
  </si>
  <si>
    <t>プラスチック・ゴム製品</t>
  </si>
  <si>
    <t>窯業・土石製品</t>
  </si>
  <si>
    <t>鉄鋼</t>
  </si>
  <si>
    <t>非鉄金属</t>
  </si>
  <si>
    <t>金属製品</t>
  </si>
  <si>
    <t>電子部品</t>
  </si>
  <si>
    <t>電気機械</t>
  </si>
  <si>
    <t>輸送機械</t>
  </si>
  <si>
    <t>建設</t>
  </si>
  <si>
    <t>電気・ガス・熱供給</t>
  </si>
  <si>
    <t>不動産</t>
  </si>
  <si>
    <t>運輸・郵便</t>
  </si>
  <si>
    <t>情報通信</t>
  </si>
  <si>
    <t>教育・研究</t>
  </si>
  <si>
    <t>医療・福祉</t>
  </si>
  <si>
    <t>対事業所サービス</t>
  </si>
  <si>
    <t>対個人サービス</t>
  </si>
  <si>
    <t>移輸出</t>
  </si>
  <si>
    <t>（控除）移輸入</t>
  </si>
  <si>
    <t>16</t>
  </si>
  <si>
    <t>20</t>
  </si>
  <si>
    <t>21</t>
  </si>
  <si>
    <t>22</t>
  </si>
  <si>
    <t>25</t>
  </si>
  <si>
    <t>26</t>
  </si>
  <si>
    <t>27</t>
  </si>
  <si>
    <t>28</t>
  </si>
  <si>
    <t>29</t>
  </si>
  <si>
    <t>30</t>
  </si>
  <si>
    <t>31</t>
  </si>
  <si>
    <t>32</t>
  </si>
  <si>
    <t>33</t>
  </si>
  <si>
    <t>34</t>
  </si>
  <si>
    <t>35</t>
  </si>
  <si>
    <t>39</t>
  </si>
  <si>
    <t>41</t>
  </si>
  <si>
    <t>46</t>
  </si>
  <si>
    <t>47</t>
  </si>
  <si>
    <t>48</t>
  </si>
  <si>
    <t>51</t>
  </si>
  <si>
    <t>53</t>
  </si>
  <si>
    <t>55</t>
  </si>
  <si>
    <t>57</t>
  </si>
  <si>
    <t>59</t>
  </si>
  <si>
    <t>61</t>
  </si>
  <si>
    <t>63</t>
  </si>
  <si>
    <t>64</t>
  </si>
  <si>
    <t>65</t>
  </si>
  <si>
    <t>66</t>
  </si>
  <si>
    <t>67</t>
  </si>
  <si>
    <t>68</t>
  </si>
  <si>
    <t>69</t>
  </si>
  <si>
    <t>70</t>
  </si>
  <si>
    <t>71</t>
  </si>
  <si>
    <t>91</t>
  </si>
  <si>
    <t>92</t>
  </si>
  <si>
    <t>93</t>
  </si>
  <si>
    <t>94</t>
  </si>
  <si>
    <t>95</t>
  </si>
  <si>
    <t>96</t>
  </si>
  <si>
    <t>97</t>
  </si>
  <si>
    <t>72</t>
  </si>
  <si>
    <t>73</t>
  </si>
  <si>
    <t>74</t>
  </si>
  <si>
    <t>75</t>
  </si>
  <si>
    <t>76</t>
  </si>
  <si>
    <t>78</t>
  </si>
  <si>
    <t>79</t>
  </si>
  <si>
    <t>80</t>
  </si>
  <si>
    <t>81</t>
  </si>
  <si>
    <t>82</t>
  </si>
  <si>
    <t>83</t>
  </si>
  <si>
    <t>84</t>
  </si>
  <si>
    <t>85</t>
  </si>
  <si>
    <t>86</t>
  </si>
  <si>
    <t>87</t>
  </si>
  <si>
    <t>88</t>
  </si>
  <si>
    <t>41部門分類</t>
    <rPh sb="2" eb="4">
      <t>ぶもん</t>
    </rPh>
    <phoneticPr fontId="4" type="Hiragana"/>
  </si>
  <si>
    <t>41部門分類名</t>
    <rPh sb="2" eb="4">
      <t>ぶもん</t>
    </rPh>
    <phoneticPr fontId="4" type="Hiragana"/>
  </si>
  <si>
    <t>令和２年(2020年)鹿児島県産業連関表 （附帯表）雇用表 (41部門分類)　※統合中分類から作成</t>
    <rPh sb="11" eb="15">
      <t>カゴシマケン</t>
    </rPh>
    <rPh sb="22" eb="25">
      <t>フタイヒョウ</t>
    </rPh>
    <rPh sb="26" eb="29">
      <t>コヨウヒョウ</t>
    </rPh>
    <rPh sb="33" eb="35">
      <t>ブモン</t>
    </rPh>
    <rPh sb="35" eb="37">
      <t>ブンルイ</t>
    </rPh>
    <rPh sb="40" eb="45">
      <t>トウゴウチュウブンルイ</t>
    </rPh>
    <rPh sb="47" eb="49">
      <t>サクセイ</t>
    </rPh>
    <phoneticPr fontId="2"/>
  </si>
  <si>
    <t>令和２年(2020年)鹿児島県産業連関表 生産者価格評価表 (41部門分類)　※統合中分類から作成</t>
    <rPh sb="11" eb="15">
      <t>カゴシマケン</t>
    </rPh>
    <rPh sb="33" eb="35">
      <t>ブモン</t>
    </rPh>
    <rPh sb="35" eb="37">
      <t>ブンルイ</t>
    </rPh>
    <rPh sb="40" eb="45">
      <t>トウゴウチュウブンルイ</t>
    </rPh>
    <rPh sb="47" eb="49">
      <t>サクセイ</t>
    </rPh>
    <phoneticPr fontId="2"/>
  </si>
  <si>
    <r>
      <t xml:space="preserve">
41*7型
行列
</t>
    </r>
    <r>
      <rPr>
        <b/>
        <sz val="9"/>
        <color theme="1"/>
        <rFont val="游ゴシック"/>
        <family val="3"/>
        <charset val="128"/>
        <scheme val="minor"/>
      </rPr>
      <t>[別表のとおり]</t>
    </r>
    <rPh sb="5" eb="6">
      <t>ガタ</t>
    </rPh>
    <rPh sb="7" eb="9">
      <t>ギョウレツ</t>
    </rPh>
    <rPh sb="11" eb="13">
      <t>ベッピョウ</t>
    </rPh>
    <phoneticPr fontId="2"/>
  </si>
  <si>
    <r>
      <t xml:space="preserve">
41*41型
正方行列
</t>
    </r>
    <r>
      <rPr>
        <b/>
        <sz val="9"/>
        <color theme="1"/>
        <rFont val="游ゴシック"/>
        <family val="3"/>
        <charset val="128"/>
        <scheme val="minor"/>
      </rPr>
      <t>[別表のとおり]</t>
    </r>
    <rPh sb="6" eb="7">
      <t>ガタ</t>
    </rPh>
    <rPh sb="8" eb="12">
      <t>セイホウギョウレツ</t>
    </rPh>
    <rPh sb="14" eb="16">
      <t>ベッピョウ</t>
    </rPh>
    <phoneticPr fontId="2"/>
  </si>
  <si>
    <t>02</t>
    <phoneticPr fontId="2"/>
  </si>
  <si>
    <t>03</t>
    <phoneticPr fontId="2"/>
  </si>
  <si>
    <t>○　41部門分類分類マージン額・マージン率表</t>
    <rPh sb="4" eb="6">
      <t>ブモン</t>
    </rPh>
    <rPh sb="6" eb="8">
      <t>ブンルイ</t>
    </rPh>
    <rPh sb="8" eb="10">
      <t>ブンルイ</t>
    </rPh>
    <rPh sb="14" eb="15">
      <t>ガク</t>
    </rPh>
    <rPh sb="20" eb="21">
      <t>リツ</t>
    </rPh>
    <rPh sb="21" eb="22">
      <t>ヒョウ</t>
    </rPh>
    <phoneticPr fontId="2"/>
  </si>
  <si>
    <t>令和２年(2020年)鹿児島県産業連関表　投入係数表 (41部門分類)</t>
    <rPh sb="11" eb="15">
      <t>カゴシマケン</t>
    </rPh>
    <rPh sb="21" eb="25">
      <t>トウニュウケイスウ</t>
    </rPh>
    <rPh sb="30" eb="32">
      <t>ブモン</t>
    </rPh>
    <rPh sb="32" eb="34">
      <t>ブンルイ</t>
    </rPh>
    <phoneticPr fontId="2"/>
  </si>
  <si>
    <t>令和２年(2020年)鹿児島県産業連関表　開放型逆行列係数表 (41部門分類)</t>
    <rPh sb="11" eb="15">
      <t>カゴシマケン</t>
    </rPh>
    <rPh sb="21" eb="24">
      <t>カイホウガタ</t>
    </rPh>
    <rPh sb="24" eb="27">
      <t>ギャクギョウレツ</t>
    </rPh>
    <rPh sb="27" eb="29">
      <t>ケイスウ</t>
    </rPh>
    <rPh sb="29" eb="30">
      <t>ヒョウ</t>
    </rPh>
    <rPh sb="34" eb="36">
      <t>ブモン</t>
    </rPh>
    <rPh sb="36" eb="38">
      <t>ブンルイ</t>
    </rPh>
    <phoneticPr fontId="2"/>
  </si>
  <si>
    <t>01</t>
    <phoneticPr fontId="2"/>
  </si>
  <si>
    <t>04</t>
    <phoneticPr fontId="2"/>
  </si>
  <si>
    <t>05</t>
    <phoneticPr fontId="2"/>
  </si>
  <si>
    <t>06</t>
    <phoneticPr fontId="2"/>
  </si>
  <si>
    <t>07</t>
    <phoneticPr fontId="2"/>
  </si>
  <si>
    <t>08</t>
    <phoneticPr fontId="2"/>
  </si>
  <si>
    <t>09</t>
    <phoneticPr fontId="2"/>
  </si>
  <si>
    <t>10</t>
    <phoneticPr fontId="2"/>
  </si>
  <si>
    <t>11</t>
    <phoneticPr fontId="2"/>
  </si>
  <si>
    <t>12</t>
    <phoneticPr fontId="2"/>
  </si>
  <si>
    <t>13</t>
    <phoneticPr fontId="2"/>
  </si>
  <si>
    <t>14</t>
    <phoneticPr fontId="2"/>
  </si>
  <si>
    <t>15</t>
    <phoneticPr fontId="2"/>
  </si>
  <si>
    <t>（単位：万円）</t>
    <rPh sb="1" eb="3">
      <t>タンイ</t>
    </rPh>
    <rPh sb="4" eb="6">
      <t>マンエン</t>
    </rPh>
    <phoneticPr fontId="2"/>
  </si>
  <si>
    <t>需要増加額
（万円）</t>
    <rPh sb="0" eb="2">
      <t>ジュヨウ</t>
    </rPh>
    <rPh sb="2" eb="5">
      <t>ゾウカガク</t>
    </rPh>
    <rPh sb="7" eb="9">
      <t>マンエン</t>
    </rPh>
    <phoneticPr fontId="2"/>
  </si>
  <si>
    <t>県内需要増加額
（万円）</t>
    <rPh sb="0" eb="4">
      <t>ケンナイジュヨウ</t>
    </rPh>
    <rPh sb="4" eb="7">
      <t>ゾウカガク</t>
    </rPh>
    <rPh sb="9" eb="11">
      <t>マンエン</t>
    </rPh>
    <phoneticPr fontId="2"/>
  </si>
  <si>
    <t>粗付加価値
誘発額（万円）</t>
    <rPh sb="0" eb="5">
      <t>ソフカカチ</t>
    </rPh>
    <rPh sb="6" eb="9">
      <t>ユウハツガク</t>
    </rPh>
    <rPh sb="10" eb="12">
      <t>マンエン</t>
    </rPh>
    <phoneticPr fontId="2"/>
  </si>
  <si>
    <t>雇用者誘発数
（人）</t>
    <rPh sb="0" eb="3">
      <t>コヨウシャ</t>
    </rPh>
    <rPh sb="3" eb="5">
      <t>ユウハツ</t>
    </rPh>
    <rPh sb="5" eb="6">
      <t>スウ</t>
    </rPh>
    <rPh sb="8" eb="9">
      <t>ニン</t>
    </rPh>
    <phoneticPr fontId="2"/>
  </si>
  <si>
    <t>雇用者所得
誘発額（万円）</t>
    <rPh sb="0" eb="5">
      <t>コヨウシャショトク</t>
    </rPh>
    <rPh sb="6" eb="9">
      <t>ユウハツガク</t>
    </rPh>
    <rPh sb="10" eb="12">
      <t>マンエン</t>
    </rPh>
    <phoneticPr fontId="2"/>
  </si>
  <si>
    <t>生産誘発額
（万円）</t>
    <rPh sb="0" eb="5">
      <t>セイサンユウハツガク</t>
    </rPh>
    <rPh sb="7" eb="9">
      <t>マンエン</t>
    </rPh>
    <phoneticPr fontId="2"/>
  </si>
  <si>
    <t>消費転換額
（万円）</t>
    <rPh sb="0" eb="2">
      <t>ショウヒ</t>
    </rPh>
    <rPh sb="2" eb="4">
      <t>テンカン</t>
    </rPh>
    <rPh sb="4" eb="5">
      <t>ガク</t>
    </rPh>
    <rPh sb="7" eb="9">
      <t>マンエン</t>
    </rPh>
    <phoneticPr fontId="2"/>
  </si>
  <si>
    <t>民間消費需要
増加額（万円）</t>
    <rPh sb="0" eb="4">
      <t>ミンカンショウヒ</t>
    </rPh>
    <rPh sb="4" eb="6">
      <t>ジュヨウ</t>
    </rPh>
    <rPh sb="7" eb="9">
      <t>ゾウカ</t>
    </rPh>
    <rPh sb="9" eb="10">
      <t>ガク</t>
    </rPh>
    <rPh sb="11" eb="13">
      <t>マンエン</t>
    </rPh>
    <phoneticPr fontId="2"/>
  </si>
  <si>
    <t>マージン額表（単位：百万円）</t>
    <rPh sb="4" eb="5">
      <t>ガク</t>
    </rPh>
    <rPh sb="5" eb="6">
      <t>ヒョウ</t>
    </rPh>
    <rPh sb="7" eb="9">
      <t>タンイ</t>
    </rPh>
    <rPh sb="10" eb="13">
      <t>ヒャクマンエン</t>
    </rPh>
    <phoneticPr fontId="2"/>
  </si>
  <si>
    <t>令和２年(2020年)鹿児島県産業連関表　波及効果簡易分析ツール（41部門）　各種データの取得先</t>
    <rPh sb="11" eb="15">
      <t>カゴシマケン</t>
    </rPh>
    <rPh sb="21" eb="25">
      <t>ハキュウコウカ</t>
    </rPh>
    <rPh sb="25" eb="29">
      <t>カンイブンセキ</t>
    </rPh>
    <rPh sb="35" eb="37">
      <t>ブモン</t>
    </rPh>
    <rPh sb="39" eb="41">
      <t>カクシュ</t>
    </rPh>
    <rPh sb="45" eb="48">
      <t>シュトクサキ</t>
    </rPh>
    <phoneticPr fontId="2"/>
  </si>
  <si>
    <r>
      <t>　⑴　「民間消費支出構造」とは，民間消費支出の総額が与えられたときに，その総額と各産業部門にどのように配分するか，その構造を意味します。
　　　例えば，「民間消費支出構造における耕種農業の割合が100%である」とは，「与えられた民間消費支出のすべてを耕種農業に対して振り分ける」ことを意味します。
　　　また，「屑・副産物」とは，ここでは「民間消費支出によって生じる屑・副産物」を意味し，例えば「ガラスびんのリサイクル」など消費活動の結果生じる副産物を意味します。
　⑵　本分析ツールでは，デフォルトでは「令和２年鹿児島県産業連関表の民間消費支出構造」に従うように設定されています。
　　　</t>
    </r>
    <r>
      <rPr>
        <b/>
        <sz val="9"/>
        <color theme="1"/>
        <rFont val="游ゴシック"/>
        <family val="3"/>
        <charset val="128"/>
        <scheme val="minor"/>
      </rPr>
      <t>「屑・副産物」が生じている部門を控除した民間消費支出構造（家計消費パターン）を用いる場合は，</t>
    </r>
    <r>
      <rPr>
        <b/>
        <u/>
        <sz val="9"/>
        <color theme="1"/>
        <rFont val="游ゴシック"/>
        <family val="3"/>
        <charset val="128"/>
        <scheme val="minor"/>
      </rPr>
      <t>チェックボックスをチェックしてください。</t>
    </r>
    <r>
      <rPr>
        <sz val="9"/>
        <color theme="1"/>
        <rFont val="游ゴシック"/>
        <family val="3"/>
        <charset val="128"/>
        <scheme val="minor"/>
      </rPr>
      <t xml:space="preserve">
　　　　</t>
    </r>
    <r>
      <rPr>
        <sz val="8"/>
        <color theme="1"/>
        <rFont val="游ゴシック"/>
        <family val="3"/>
        <charset val="128"/>
        <scheme val="minor"/>
      </rPr>
      <t>※　H27波及効果分析ツールでは「屑・副産物が生じている部門を控除した家計消費パターン」によって効果測定されています。</t>
    </r>
    <rPh sb="4" eb="10">
      <t>ミンカンショウヒシシュツ</t>
    </rPh>
    <rPh sb="10" eb="12">
      <t>コウゾウ</t>
    </rPh>
    <rPh sb="16" eb="22">
      <t>ミンカンショウヒシシュツ</t>
    </rPh>
    <rPh sb="23" eb="25">
      <t>ソウガク</t>
    </rPh>
    <rPh sb="26" eb="27">
      <t>アタ</t>
    </rPh>
    <rPh sb="37" eb="39">
      <t>ソウガク</t>
    </rPh>
    <rPh sb="40" eb="45">
      <t>カクサンギョウブモン</t>
    </rPh>
    <rPh sb="51" eb="53">
      <t>ハイブン</t>
    </rPh>
    <rPh sb="59" eb="61">
      <t>コウゾウ</t>
    </rPh>
    <rPh sb="62" eb="64">
      <t>イミ</t>
    </rPh>
    <rPh sb="72" eb="73">
      <t>タト</t>
    </rPh>
    <rPh sb="77" eb="85">
      <t>ミンカンショウヒシシュツコウゾウ</t>
    </rPh>
    <rPh sb="89" eb="93">
      <t>コウシュノウギョウ</t>
    </rPh>
    <rPh sb="94" eb="96">
      <t>ワリアイ</t>
    </rPh>
    <rPh sb="109" eb="110">
      <t>アタ</t>
    </rPh>
    <rPh sb="114" eb="120">
      <t>ミンカンショウヒシシュツ</t>
    </rPh>
    <rPh sb="125" eb="129">
      <t>コウシュノウギョウ</t>
    </rPh>
    <rPh sb="130" eb="131">
      <t>タイ</t>
    </rPh>
    <rPh sb="133" eb="134">
      <t>フ</t>
    </rPh>
    <rPh sb="135" eb="136">
      <t>ワ</t>
    </rPh>
    <rPh sb="142" eb="144">
      <t>イミ</t>
    </rPh>
    <rPh sb="156" eb="157">
      <t>クズ</t>
    </rPh>
    <rPh sb="158" eb="161">
      <t>フクサンブツ</t>
    </rPh>
    <rPh sb="170" eb="174">
      <t>ミンカンショウヒ</t>
    </rPh>
    <rPh sb="174" eb="176">
      <t>シシュツ</t>
    </rPh>
    <rPh sb="180" eb="181">
      <t>ショウ</t>
    </rPh>
    <rPh sb="183" eb="184">
      <t>クズ</t>
    </rPh>
    <rPh sb="185" eb="188">
      <t>フクサンブツ</t>
    </rPh>
    <rPh sb="190" eb="192">
      <t>イミ</t>
    </rPh>
    <rPh sb="194" eb="195">
      <t>タト</t>
    </rPh>
    <rPh sb="212" eb="216">
      <t>ショウヒカツドウ</t>
    </rPh>
    <rPh sb="217" eb="219">
      <t>ケッカ</t>
    </rPh>
    <rPh sb="219" eb="220">
      <t>ショウ</t>
    </rPh>
    <rPh sb="222" eb="225">
      <t>フクサンブツ</t>
    </rPh>
    <rPh sb="226" eb="228">
      <t>イミ</t>
    </rPh>
    <rPh sb="236" eb="237">
      <t>ホン</t>
    </rPh>
    <rPh sb="237" eb="239">
      <t>ブンセキ</t>
    </rPh>
    <rPh sb="253" eb="255">
      <t>レイワ</t>
    </rPh>
    <rPh sb="256" eb="257">
      <t>ネン</t>
    </rPh>
    <rPh sb="257" eb="261">
      <t>カゴシマケン</t>
    </rPh>
    <rPh sb="261" eb="266">
      <t>サンギョウレンカンヒョウ</t>
    </rPh>
    <rPh sb="267" eb="271">
      <t>ミンカンショウヒ</t>
    </rPh>
    <rPh sb="271" eb="273">
      <t>シシュツ</t>
    </rPh>
    <rPh sb="273" eb="275">
      <t>コウゾウ</t>
    </rPh>
    <rPh sb="277" eb="278">
      <t>シタガ</t>
    </rPh>
    <rPh sb="282" eb="284">
      <t>セッテイ</t>
    </rPh>
    <rPh sb="296" eb="297">
      <t>クズ</t>
    </rPh>
    <rPh sb="298" eb="301">
      <t>フクサンブツ</t>
    </rPh>
    <rPh sb="303" eb="304">
      <t>ショウ</t>
    </rPh>
    <rPh sb="308" eb="310">
      <t>ブモン</t>
    </rPh>
    <rPh sb="311" eb="313">
      <t>コウジョ</t>
    </rPh>
    <rPh sb="315" eb="317">
      <t>ミンカン</t>
    </rPh>
    <rPh sb="317" eb="321">
      <t>ショウヒシシュツ</t>
    </rPh>
    <rPh sb="321" eb="323">
      <t>コウゾウ</t>
    </rPh>
    <rPh sb="324" eb="328">
      <t>カケイショウヒ</t>
    </rPh>
    <rPh sb="334" eb="335">
      <t>モチ</t>
    </rPh>
    <rPh sb="337" eb="339">
      <t>バアイ</t>
    </rPh>
    <rPh sb="371" eb="375">
      <t>ハキュウコウカ</t>
    </rPh>
    <rPh sb="375" eb="377">
      <t>ブンセキ</t>
    </rPh>
    <rPh sb="401" eb="405">
      <t>カケイショウヒ</t>
    </rPh>
    <rPh sb="414" eb="416">
      <t>コウカ</t>
    </rPh>
    <rPh sb="416" eb="418">
      <t>ソクテイ</t>
    </rPh>
    <phoneticPr fontId="2"/>
  </si>
  <si>
    <t>令和２年(2020年)鹿児島県産業連関表　波及効果簡易分析ツール（41部門）</t>
    <rPh sb="0" eb="2">
      <t>レイワ</t>
    </rPh>
    <rPh sb="3" eb="4">
      <t>ネン</t>
    </rPh>
    <rPh sb="9" eb="10">
      <t>ネン</t>
    </rPh>
    <rPh sb="11" eb="15">
      <t>カゴシマケン</t>
    </rPh>
    <rPh sb="15" eb="20">
      <t>サンギョウレンカンヒョウ</t>
    </rPh>
    <rPh sb="21" eb="23">
      <t>ハキュウ</t>
    </rPh>
    <rPh sb="23" eb="25">
      <t>コウカ</t>
    </rPh>
    <rPh sb="25" eb="27">
      <t>カンイ</t>
    </rPh>
    <rPh sb="27" eb="29">
      <t>ブンセキ</t>
    </rPh>
    <rPh sb="35" eb="37">
      <t>ブモン</t>
    </rPh>
    <phoneticPr fontId="2"/>
  </si>
  <si>
    <t>0_従業者総数</t>
    <rPh sb="2" eb="5">
      <t>じゅうぎょうしゃ</t>
    </rPh>
    <phoneticPr fontId="4" type="Hiragana"/>
  </si>
  <si>
    <t>各種係数表（従業者・雇用者係数）</t>
    <rPh sb="0" eb="2">
      <t>カクシュ</t>
    </rPh>
    <rPh sb="2" eb="5">
      <t>ケイスウヒョウ</t>
    </rPh>
    <rPh sb="10" eb="13">
      <t>コヨウシャ</t>
    </rPh>
    <rPh sb="13" eb="15">
      <t>ケイスウ</t>
    </rPh>
    <phoneticPr fontId="2"/>
  </si>
  <si>
    <t>従業者
誘発数</t>
    <rPh sb="4" eb="6">
      <t>ユウハツ</t>
    </rPh>
    <rPh sb="6" eb="7">
      <t>スウ</t>
    </rPh>
    <phoneticPr fontId="2"/>
  </si>
  <si>
    <t>従業者誘発数</t>
    <rPh sb="3" eb="5">
      <t>ユウハツ</t>
    </rPh>
    <rPh sb="5" eb="6">
      <t>スウ</t>
    </rPh>
    <phoneticPr fontId="2"/>
  </si>
  <si>
    <t>従業者・雇用者係数</t>
    <rPh sb="4" eb="7">
      <t>コヨウシャ</t>
    </rPh>
    <rPh sb="7" eb="9">
      <t>ケイスウ</t>
    </rPh>
    <phoneticPr fontId="2"/>
  </si>
  <si>
    <t>生産あたり
従業者</t>
    <rPh sb="0" eb="2">
      <t>セイサン</t>
    </rPh>
    <phoneticPr fontId="2"/>
  </si>
  <si>
    <t>従業者誘発数（人）</t>
    <rPh sb="3" eb="5">
      <t>ユウハツ</t>
    </rPh>
    <rPh sb="5" eb="6">
      <t>スウ</t>
    </rPh>
    <rPh sb="7" eb="8">
      <t>ニン</t>
    </rPh>
    <phoneticPr fontId="2"/>
  </si>
  <si>
    <t>従業者誘発数
（人）</t>
    <rPh sb="3" eb="5">
      <t>ユウハツ</t>
    </rPh>
    <rPh sb="5" eb="6">
      <t>スウ</t>
    </rPh>
    <rPh sb="8" eb="9">
      <t>ニン</t>
    </rPh>
    <phoneticPr fontId="2"/>
  </si>
  <si>
    <t>対象年</t>
    <rPh sb="0" eb="3">
      <t>タイショウネン</t>
    </rPh>
    <phoneticPr fontId="2"/>
  </si>
  <si>
    <t>中間年</t>
    <rPh sb="0" eb="2">
      <t>チュウカン</t>
    </rPh>
    <rPh sb="2" eb="3">
      <t>ネン</t>
    </rPh>
    <phoneticPr fontId="2"/>
  </si>
  <si>
    <t>値</t>
    <rPh sb="0" eb="1">
      <t>アタイ</t>
    </rPh>
    <phoneticPr fontId="2"/>
  </si>
  <si>
    <t>H30～R4平均</t>
    <rPh sb="6" eb="8">
      <t>ヘイキン</t>
    </rPh>
    <phoneticPr fontId="2"/>
  </si>
  <si>
    <t>R2</t>
    <phoneticPr fontId="2"/>
  </si>
  <si>
    <t>R1～R5平均</t>
    <rPh sb="5" eb="7">
      <t>ヘイキン</t>
    </rPh>
    <phoneticPr fontId="2"/>
  </si>
  <si>
    <t>R3</t>
    <phoneticPr fontId="2"/>
  </si>
  <si>
    <t>R2～R6平均</t>
    <rPh sb="5" eb="7">
      <t>ヘイキン</t>
    </rPh>
    <phoneticPr fontId="2"/>
  </si>
  <si>
    <t>R4</t>
    <phoneticPr fontId="2"/>
  </si>
  <si>
    <t>R3～R7平均</t>
    <rPh sb="5" eb="7">
      <t>ヘイキン</t>
    </rPh>
    <phoneticPr fontId="2"/>
  </si>
  <si>
    <t>R5</t>
    <phoneticPr fontId="2"/>
  </si>
  <si>
    <t>2018年以降</t>
    <rPh sb="4" eb="5">
      <t>ネン</t>
    </rPh>
    <rPh sb="5" eb="7">
      <t>イコウ</t>
    </rPh>
    <phoneticPr fontId="2"/>
  </si>
  <si>
    <t>ver 2.1.1</t>
    <phoneticPr fontId="2"/>
  </si>
  <si>
    <t>消費転換率</t>
    <rPh sb="0" eb="5">
      <t>ショウヒテンカンリツ</t>
    </rPh>
    <phoneticPr fontId="2"/>
  </si>
  <si>
    <t>採用年</t>
    <rPh sb="0" eb="3">
      <t>サイヨウネン</t>
    </rPh>
    <phoneticPr fontId="2"/>
  </si>
  <si>
    <t>（中間年）</t>
    <rPh sb="1" eb="3">
      <t>チュウカン</t>
    </rPh>
    <rPh sb="3" eb="4">
      <t>ネン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</si>
</sst>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000;[Red]\-#,##0.0000"/>
    <numFmt numFmtId="177" formatCode="#,##0.000000;[Red]\-#,##0.000000"/>
    <numFmt numFmtId="178" formatCode="0.0%"/>
    <numFmt numFmtId="179" formatCode="#,##0.000000000000000_ ;[Red]\-#,##0.000000000000000\ "/>
    <numFmt numFmtId="180" formatCode="#,##0&quot; 万円&quot;;[Red]\-#,##0&quot; 万円&quot;"/>
    <numFmt numFmtId="181" formatCode="#,##0&quot; 人&quot;;[Red]\-#,##0&quot; 人&quot;"/>
    <numFmt numFmtId="182" formatCode="#,##0.00&quot; 倍&quot;;[Red]\-#,##0.00&quot; 倍&quot;"/>
    <numFmt numFmtId="183" formatCode="&quot;(&quot;#,##0.00&quot; 倍)&quot;;[Red]&quot;(&quot;\-#,##0.00&quot; 倍)&quot;"/>
  </numFmts>
  <fonts count="19" x14ac:knownFonts="1">
    <font>
      <sz val="11"/>
      <color theme="1"/>
      <name val="ＭＳ ゴシック"/>
      <family val="2"/>
      <charset val="128"/>
    </font>
    <font>
      <sz val="11"/>
      <color theme="1"/>
      <name val="ＭＳ ゴシック"/>
      <family val="2"/>
      <charset val="128"/>
    </font>
    <font>
      <sz val="6"/>
      <name val="ＭＳ ゴシック"/>
      <family val="2"/>
      <charset val="128"/>
    </font>
    <font>
      <sz val="11"/>
      <color theme="1"/>
      <name val="游ゴシック"/>
      <family val="3"/>
      <charset val="128"/>
      <scheme val="minor"/>
    </font>
    <font>
      <sz val="11"/>
      <color theme="1"/>
      <name val="游ゴシック"/>
      <family val="2"/>
      <scheme val="minor"/>
    </font>
    <font>
      <sz val="8"/>
      <color theme="1"/>
      <name val="游ゴシック"/>
      <family val="3"/>
      <charset val="128"/>
      <scheme val="minor"/>
    </font>
    <font>
      <b/>
      <sz val="8"/>
      <color theme="1"/>
      <name val="游ゴシック"/>
      <family val="3"/>
      <charset val="128"/>
      <scheme val="minor"/>
    </font>
    <font>
      <sz val="9"/>
      <color theme="1"/>
      <name val="游ゴシック"/>
      <family val="3"/>
      <charset val="128"/>
      <scheme val="minor"/>
    </font>
    <font>
      <b/>
      <sz val="9"/>
      <color theme="1"/>
      <name val="游ゴシック"/>
      <family val="3"/>
      <charset val="128"/>
      <scheme val="minor"/>
    </font>
    <font>
      <sz val="6"/>
      <name val="ＭＳ Ｐゴシック"/>
      <family val="3"/>
      <charset val="128"/>
    </font>
    <font>
      <sz val="12"/>
      <color theme="1"/>
      <name val="HGｺﾞｼｯｸM"/>
      <family val="3"/>
      <charset val="128"/>
    </font>
    <font>
      <b/>
      <u/>
      <sz val="9"/>
      <color theme="1"/>
      <name val="游ゴシック"/>
      <family val="3"/>
      <charset val="128"/>
      <scheme val="minor"/>
    </font>
    <font>
      <b/>
      <sz val="12"/>
      <color theme="1"/>
      <name val="游ゴシック"/>
      <family val="3"/>
      <charset val="128"/>
      <scheme val="minor"/>
    </font>
    <font>
      <b/>
      <sz val="18"/>
      <color theme="1"/>
      <name val="游ゴシック"/>
      <family val="3"/>
      <charset val="128"/>
      <scheme val="minor"/>
    </font>
    <font>
      <b/>
      <sz val="12"/>
      <color rgb="FFFF0000"/>
      <name val="游ゴシック"/>
      <family val="3"/>
      <charset val="128"/>
      <scheme val="minor"/>
    </font>
    <font>
      <sz val="6"/>
      <name val="游ゴシック"/>
      <family val="3"/>
      <charset val="128"/>
      <scheme val="minor"/>
    </font>
    <font>
      <sz val="9"/>
      <color rgb="FF000000"/>
      <name val="Meiryo UI"/>
      <family val="3"/>
      <charset val="128"/>
    </font>
    <font>
      <b/>
      <sz val="11"/>
      <color theme="1"/>
      <name val="游ゴシック"/>
      <family val="3"/>
      <charset val="128"/>
      <scheme val="minor"/>
    </font>
    <font>
      <b/>
      <sz val="22"/>
      <color theme="1"/>
      <name val="游ゴシック"/>
      <family val="3"/>
      <charset val="128"/>
      <scheme val="minor"/>
    </font>
  </fonts>
  <fills count="11">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rgb="FFCCFFCC"/>
        <bgColor indexed="64"/>
      </patternFill>
    </fill>
    <fill>
      <patternFill patternType="solid">
        <fgColor theme="0"/>
        <bgColor indexed="64"/>
      </patternFill>
    </fill>
    <fill>
      <patternFill patternType="solid">
        <fgColor theme="5" tint="0.39997558519241921"/>
        <bgColor indexed="64"/>
      </patternFill>
    </fill>
    <fill>
      <patternFill patternType="solid">
        <fgColor theme="4" tint="0.59999389629810485"/>
        <bgColor indexed="64"/>
      </patternFill>
    </fill>
  </fills>
  <borders count="102">
    <border>
      <left/>
      <right/>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dotted">
        <color indexed="64"/>
      </left>
      <right style="dotted">
        <color indexed="64"/>
      </right>
      <top/>
      <bottom style="thin">
        <color indexed="64"/>
      </bottom>
      <diagonal/>
    </border>
    <border>
      <left style="dotted">
        <color indexed="64"/>
      </left>
      <right/>
      <top/>
      <bottom style="thin">
        <color indexed="64"/>
      </bottom>
      <diagonal/>
    </border>
    <border>
      <left style="thin">
        <color indexed="64"/>
      </left>
      <right style="dotted">
        <color indexed="64"/>
      </right>
      <top/>
      <bottom style="thin">
        <color indexed="64"/>
      </bottom>
      <diagonal/>
    </border>
    <border>
      <left style="dotted">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dotted">
        <color indexed="64"/>
      </left>
      <right/>
      <top/>
      <bottom/>
      <diagonal/>
    </border>
    <border>
      <left style="dotted">
        <color indexed="64"/>
      </left>
      <right/>
      <top style="thin">
        <color indexed="64"/>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dotted">
        <color indexed="64"/>
      </left>
      <right style="dotted">
        <color indexed="64"/>
      </right>
      <top style="thin">
        <color indexed="64"/>
      </top>
      <bottom style="double">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medium">
        <color indexed="64"/>
      </right>
      <top style="thin">
        <color indexed="64"/>
      </top>
      <bottom style="double">
        <color indexed="64"/>
      </bottom>
      <diagonal/>
    </border>
    <border>
      <left/>
      <right style="medium">
        <color indexed="64"/>
      </right>
      <top/>
      <bottom/>
      <diagonal/>
    </border>
    <border>
      <left style="medium">
        <color indexed="64"/>
      </left>
      <right/>
      <top/>
      <bottom style="thin">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s>
  <cellStyleXfs count="5">
    <xf numFmtId="0" fontId="0" fillId="0" borderId="0">
      <alignment vertical="center"/>
    </xf>
    <xf numFmtId="38" fontId="1" fillId="0" borderId="0" applyFont="0" applyFill="0" applyBorder="0" applyAlignment="0" applyProtection="0">
      <alignment vertical="center"/>
    </xf>
    <xf numFmtId="38" fontId="4" fillId="0" borderId="0" applyFont="0" applyFill="0" applyBorder="0" applyAlignment="0" applyProtection="0">
      <alignment vertical="center"/>
    </xf>
    <xf numFmtId="9" fontId="1" fillId="0" borderId="0" applyFont="0" applyFill="0" applyBorder="0" applyAlignment="0" applyProtection="0">
      <alignment vertical="center"/>
    </xf>
    <xf numFmtId="0" fontId="4" fillId="0" borderId="0"/>
  </cellStyleXfs>
  <cellXfs count="494">
    <xf numFmtId="0" fontId="0" fillId="0" borderId="0" xfId="0">
      <alignment vertical="center"/>
    </xf>
    <xf numFmtId="0" fontId="3" fillId="0" borderId="0" xfId="0" applyFont="1">
      <alignment vertical="center"/>
    </xf>
    <xf numFmtId="38" fontId="6" fillId="0" borderId="0" xfId="2" applyFont="1" applyAlignment="1">
      <alignment horizontal="left" vertical="center"/>
    </xf>
    <xf numFmtId="38" fontId="5" fillId="0" borderId="0" xfId="2" applyFont="1" applyAlignment="1">
      <alignment vertical="center"/>
    </xf>
    <xf numFmtId="38" fontId="5" fillId="0" borderId="1" xfId="2" applyFont="1" applyBorder="1" applyAlignment="1">
      <alignment horizontal="center" vertical="center"/>
    </xf>
    <xf numFmtId="38" fontId="5" fillId="0" borderId="2" xfId="2" applyFont="1" applyBorder="1" applyAlignment="1">
      <alignment vertical="center"/>
    </xf>
    <xf numFmtId="38" fontId="5" fillId="2" borderId="0" xfId="2" applyFont="1" applyFill="1" applyBorder="1" applyAlignment="1">
      <alignment vertical="center"/>
    </xf>
    <xf numFmtId="38" fontId="5" fillId="0" borderId="19" xfId="2" applyFont="1" applyBorder="1" applyAlignment="1">
      <alignment vertical="center"/>
    </xf>
    <xf numFmtId="38" fontId="5" fillId="3" borderId="0" xfId="2" applyFont="1" applyFill="1" applyBorder="1" applyAlignment="1">
      <alignment vertical="center"/>
    </xf>
    <xf numFmtId="38" fontId="5" fillId="4" borderId="29" xfId="2" applyFont="1" applyFill="1" applyBorder="1" applyAlignment="1">
      <alignment vertical="center"/>
    </xf>
    <xf numFmtId="38" fontId="5" fillId="5" borderId="29" xfId="2" applyFont="1" applyFill="1" applyBorder="1" applyAlignment="1">
      <alignment vertical="center"/>
    </xf>
    <xf numFmtId="38" fontId="5" fillId="5" borderId="0" xfId="2" applyFont="1" applyFill="1" applyBorder="1" applyAlignment="1">
      <alignment vertical="center"/>
    </xf>
    <xf numFmtId="38" fontId="5" fillId="0" borderId="6" xfId="2" applyFont="1" applyBorder="1" applyAlignment="1">
      <alignment horizontal="center" vertical="center"/>
    </xf>
    <xf numFmtId="38" fontId="5" fillId="0" borderId="5" xfId="2" applyFont="1" applyBorder="1" applyAlignment="1">
      <alignment vertical="center"/>
    </xf>
    <xf numFmtId="38" fontId="5" fillId="0" borderId="7" xfId="2" applyFont="1" applyBorder="1" applyAlignment="1">
      <alignment vertical="center"/>
    </xf>
    <xf numFmtId="38" fontId="5" fillId="0" borderId="4" xfId="2" applyFont="1" applyBorder="1" applyAlignment="1">
      <alignment vertical="center"/>
    </xf>
    <xf numFmtId="38" fontId="5" fillId="0" borderId="6" xfId="2" applyFont="1" applyBorder="1" applyAlignment="1">
      <alignment vertical="center"/>
    </xf>
    <xf numFmtId="38" fontId="5" fillId="0" borderId="30" xfId="2" applyFont="1" applyBorder="1" applyAlignment="1">
      <alignment vertical="center"/>
    </xf>
    <xf numFmtId="38" fontId="5" fillId="6" borderId="0" xfId="2" applyFont="1" applyFill="1" applyBorder="1" applyAlignment="1">
      <alignment vertical="center"/>
    </xf>
    <xf numFmtId="38" fontId="5" fillId="0" borderId="16" xfId="2" applyFont="1" applyBorder="1" applyAlignment="1">
      <alignment horizontal="center" vertical="center"/>
    </xf>
    <xf numFmtId="38" fontId="5" fillId="0" borderId="17" xfId="2" applyFont="1" applyBorder="1" applyAlignment="1">
      <alignment vertical="center"/>
    </xf>
    <xf numFmtId="38" fontId="5" fillId="0" borderId="3" xfId="2" applyFont="1" applyBorder="1" applyAlignment="1">
      <alignment vertical="center"/>
    </xf>
    <xf numFmtId="38" fontId="5" fillId="0" borderId="0" xfId="2" applyFont="1" applyAlignment="1">
      <alignment horizontal="center" vertical="center"/>
    </xf>
    <xf numFmtId="0" fontId="8" fillId="0" borderId="0" xfId="0" applyFont="1">
      <alignment vertical="center"/>
    </xf>
    <xf numFmtId="0" fontId="7" fillId="0" borderId="0" xfId="0" applyFont="1">
      <alignment vertical="center"/>
    </xf>
    <xf numFmtId="38" fontId="7" fillId="0" borderId="7" xfId="1" applyFont="1" applyBorder="1" applyAlignment="1">
      <alignment horizontal="right" vertical="center"/>
    </xf>
    <xf numFmtId="38" fontId="7" fillId="0" borderId="5" xfId="1" applyFont="1" applyBorder="1" applyAlignment="1">
      <alignment horizontal="right" vertical="center"/>
    </xf>
    <xf numFmtId="38" fontId="7" fillId="0" borderId="0" xfId="1" applyFont="1" applyBorder="1">
      <alignment vertical="center"/>
    </xf>
    <xf numFmtId="38" fontId="7" fillId="0" borderId="2" xfId="1" applyFont="1" applyBorder="1">
      <alignment vertical="center"/>
    </xf>
    <xf numFmtId="38" fontId="7" fillId="0" borderId="33" xfId="1" applyFont="1" applyBorder="1">
      <alignment vertical="center"/>
    </xf>
    <xf numFmtId="38" fontId="7" fillId="0" borderId="34" xfId="1" applyFont="1" applyBorder="1">
      <alignment vertical="center"/>
    </xf>
    <xf numFmtId="38" fontId="7" fillId="0" borderId="17" xfId="1" applyFont="1" applyBorder="1">
      <alignment vertical="center"/>
    </xf>
    <xf numFmtId="38" fontId="7" fillId="0" borderId="3" xfId="1" applyFont="1" applyBorder="1">
      <alignment vertical="center"/>
    </xf>
    <xf numFmtId="38" fontId="7" fillId="0" borderId="32" xfId="0" applyNumberFormat="1" applyFont="1" applyBorder="1">
      <alignment vertical="center"/>
    </xf>
    <xf numFmtId="38" fontId="7" fillId="0" borderId="35" xfId="1" applyFont="1" applyBorder="1" applyAlignment="1">
      <alignment horizontal="right" vertical="center"/>
    </xf>
    <xf numFmtId="38" fontId="7" fillId="0" borderId="36" xfId="1" applyFont="1" applyBorder="1">
      <alignment vertical="center"/>
    </xf>
    <xf numFmtId="38" fontId="7" fillId="0" borderId="37" xfId="1" applyFont="1" applyBorder="1">
      <alignment vertical="center"/>
    </xf>
    <xf numFmtId="38" fontId="7" fillId="0" borderId="38" xfId="1" applyFont="1" applyBorder="1">
      <alignment vertical="center"/>
    </xf>
    <xf numFmtId="38" fontId="7" fillId="0" borderId="4" xfId="1" applyFont="1" applyBorder="1" applyAlignment="1">
      <alignment horizontal="right" vertical="center"/>
    </xf>
    <xf numFmtId="38" fontId="7" fillId="0" borderId="19" xfId="1" applyFont="1" applyBorder="1">
      <alignment vertical="center"/>
    </xf>
    <xf numFmtId="38" fontId="7" fillId="0" borderId="12" xfId="1" applyFont="1" applyBorder="1">
      <alignment vertical="center"/>
    </xf>
    <xf numFmtId="177" fontId="7" fillId="0" borderId="18" xfId="1" applyNumberFormat="1" applyFont="1" applyBorder="1">
      <alignment vertical="center"/>
    </xf>
    <xf numFmtId="177" fontId="7" fillId="0" borderId="0" xfId="1" applyNumberFormat="1" applyFont="1" applyBorder="1">
      <alignment vertical="center"/>
    </xf>
    <xf numFmtId="177" fontId="7" fillId="0" borderId="2" xfId="1" applyNumberFormat="1" applyFont="1" applyBorder="1">
      <alignment vertical="center"/>
    </xf>
    <xf numFmtId="177" fontId="7" fillId="0" borderId="19" xfId="1" applyNumberFormat="1" applyFont="1" applyBorder="1">
      <alignment vertical="center"/>
    </xf>
    <xf numFmtId="177" fontId="7" fillId="0" borderId="12" xfId="1" applyNumberFormat="1" applyFont="1" applyBorder="1">
      <alignment vertical="center"/>
    </xf>
    <xf numFmtId="177" fontId="7" fillId="0" borderId="3" xfId="1" applyNumberFormat="1" applyFont="1" applyBorder="1">
      <alignment vertical="center"/>
    </xf>
    <xf numFmtId="177" fontId="7" fillId="0" borderId="17" xfId="1" applyNumberFormat="1" applyFont="1" applyBorder="1">
      <alignment vertical="center"/>
    </xf>
    <xf numFmtId="38" fontId="7" fillId="0" borderId="19" xfId="1" applyFont="1" applyBorder="1" applyAlignment="1">
      <alignment horizontal="right" vertical="center"/>
    </xf>
    <xf numFmtId="38" fontId="7" fillId="0" borderId="12" xfId="1" applyFont="1" applyBorder="1" applyAlignment="1">
      <alignment horizontal="right" vertical="center"/>
    </xf>
    <xf numFmtId="0" fontId="7" fillId="0" borderId="13" xfId="0" applyFont="1" applyBorder="1">
      <alignment vertical="center"/>
    </xf>
    <xf numFmtId="0" fontId="7" fillId="0" borderId="14" xfId="0" applyFont="1" applyBorder="1">
      <alignment vertical="center"/>
    </xf>
    <xf numFmtId="38" fontId="7" fillId="0" borderId="0" xfId="0" applyNumberFormat="1" applyFont="1">
      <alignment vertical="center"/>
    </xf>
    <xf numFmtId="0" fontId="7" fillId="0" borderId="20" xfId="0" applyFont="1" applyBorder="1">
      <alignment vertical="center"/>
    </xf>
    <xf numFmtId="38" fontId="7" fillId="0" borderId="23" xfId="1" applyFont="1" applyBorder="1" applyAlignment="1">
      <alignment horizontal="right" vertical="center"/>
    </xf>
    <xf numFmtId="38" fontId="7" fillId="0" borderId="24" xfId="1" applyFont="1" applyBorder="1" applyAlignment="1">
      <alignment horizontal="right" vertical="center"/>
    </xf>
    <xf numFmtId="38" fontId="7" fillId="0" borderId="10" xfId="1" applyFont="1" applyBorder="1" applyAlignment="1">
      <alignment horizontal="right" vertical="center"/>
    </xf>
    <xf numFmtId="38" fontId="7" fillId="0" borderId="8" xfId="1" applyFont="1" applyBorder="1" applyAlignment="1">
      <alignment horizontal="right" vertical="center"/>
    </xf>
    <xf numFmtId="0" fontId="7" fillId="0" borderId="39" xfId="0" applyFont="1" applyBorder="1">
      <alignment vertical="center"/>
    </xf>
    <xf numFmtId="0" fontId="7" fillId="0" borderId="1" xfId="0" applyFont="1" applyBorder="1">
      <alignment vertical="center"/>
    </xf>
    <xf numFmtId="0" fontId="7" fillId="0" borderId="16" xfId="0" applyFont="1" applyBorder="1">
      <alignment vertical="center"/>
    </xf>
    <xf numFmtId="0" fontId="7" fillId="0" borderId="3" xfId="0" applyFont="1" applyBorder="1">
      <alignment vertical="center"/>
    </xf>
    <xf numFmtId="38" fontId="7" fillId="0" borderId="43" xfId="0" applyNumberFormat="1" applyFont="1" applyBorder="1">
      <alignment vertical="center"/>
    </xf>
    <xf numFmtId="0" fontId="7" fillId="0" borderId="40" xfId="0" applyFont="1" applyBorder="1">
      <alignment vertical="center"/>
    </xf>
    <xf numFmtId="0" fontId="7" fillId="0" borderId="0" xfId="0" applyFont="1" applyAlignment="1">
      <alignment horizontal="center" vertical="center"/>
    </xf>
    <xf numFmtId="9" fontId="7" fillId="0" borderId="0" xfId="3" applyFont="1">
      <alignment vertical="center"/>
    </xf>
    <xf numFmtId="0" fontId="8" fillId="0" borderId="4" xfId="0" applyFont="1" applyBorder="1" applyAlignment="1">
      <alignment horizontal="center" vertical="center"/>
    </xf>
    <xf numFmtId="38" fontId="7" fillId="0" borderId="6" xfId="0" quotePrefix="1" applyNumberFormat="1" applyFont="1" applyBorder="1" applyAlignment="1">
      <alignment horizontal="center" vertical="center"/>
    </xf>
    <xf numFmtId="0" fontId="7" fillId="0" borderId="12" xfId="0" applyFont="1" applyBorder="1" applyAlignment="1">
      <alignment horizontal="right" vertical="center"/>
    </xf>
    <xf numFmtId="38" fontId="7" fillId="0" borderId="1" xfId="0" applyNumberFormat="1" applyFont="1" applyBorder="1" applyAlignment="1">
      <alignment horizontal="center" vertical="center"/>
    </xf>
    <xf numFmtId="38" fontId="7" fillId="0" borderId="23" xfId="1" applyFont="1" applyBorder="1">
      <alignment vertical="center"/>
    </xf>
    <xf numFmtId="38" fontId="7" fillId="0" borderId="24" xfId="1" applyFont="1" applyBorder="1">
      <alignment vertical="center"/>
    </xf>
    <xf numFmtId="38" fontId="7" fillId="0" borderId="23" xfId="1" applyFont="1" applyFill="1" applyBorder="1" applyAlignment="1">
      <alignment horizontal="right" vertical="center"/>
    </xf>
    <xf numFmtId="38" fontId="7" fillId="0" borderId="24" xfId="1" applyFont="1" applyFill="1" applyBorder="1" applyAlignment="1">
      <alignment horizontal="right" vertical="center"/>
    </xf>
    <xf numFmtId="38" fontId="7" fillId="0" borderId="16" xfId="0" applyNumberFormat="1" applyFont="1" applyBorder="1" applyAlignment="1">
      <alignment horizontal="center" vertical="center"/>
    </xf>
    <xf numFmtId="38" fontId="7" fillId="0" borderId="10" xfId="1" applyFont="1" applyBorder="1">
      <alignment vertical="center"/>
    </xf>
    <xf numFmtId="38" fontId="7" fillId="0" borderId="8" xfId="1" applyFont="1" applyBorder="1">
      <alignment vertical="center"/>
    </xf>
    <xf numFmtId="0" fontId="7" fillId="0" borderId="0" xfId="0" applyFont="1" applyAlignment="1">
      <alignment horizontal="right" vertical="center"/>
    </xf>
    <xf numFmtId="0" fontId="10" fillId="0" borderId="0" xfId="0" applyFont="1" applyAlignment="1"/>
    <xf numFmtId="38" fontId="7" fillId="0" borderId="11" xfId="0" applyNumberFormat="1" applyFont="1" applyBorder="1">
      <alignment vertical="center"/>
    </xf>
    <xf numFmtId="38" fontId="7" fillId="0" borderId="9" xfId="0" applyNumberFormat="1" applyFont="1" applyBorder="1">
      <alignment vertical="center"/>
    </xf>
    <xf numFmtId="0" fontId="7" fillId="0" borderId="49" xfId="0" applyFont="1" applyBorder="1">
      <alignment vertical="center"/>
    </xf>
    <xf numFmtId="0" fontId="7" fillId="0" borderId="50" xfId="0" applyFont="1" applyBorder="1">
      <alignment vertical="center"/>
    </xf>
    <xf numFmtId="38" fontId="7" fillId="0" borderId="48" xfId="1" applyFont="1" applyBorder="1" applyAlignment="1">
      <alignment horizontal="right" vertical="center"/>
    </xf>
    <xf numFmtId="38" fontId="7" fillId="0" borderId="50" xfId="1" applyFont="1" applyBorder="1" applyAlignment="1">
      <alignment horizontal="right" vertical="center"/>
    </xf>
    <xf numFmtId="38" fontId="7" fillId="0" borderId="51" xfId="1" applyFont="1" applyBorder="1" applyAlignment="1">
      <alignment horizontal="right" vertical="center"/>
    </xf>
    <xf numFmtId="38" fontId="7" fillId="0" borderId="3" xfId="0" applyNumberFormat="1" applyFont="1" applyBorder="1">
      <alignment vertical="center"/>
    </xf>
    <xf numFmtId="38" fontId="7" fillId="0" borderId="48" xfId="0" applyNumberFormat="1" applyFont="1" applyBorder="1">
      <alignment vertical="center"/>
    </xf>
    <xf numFmtId="0" fontId="13" fillId="0" borderId="0" xfId="0" applyFont="1" applyAlignment="1">
      <alignment horizontal="center" vertical="center"/>
    </xf>
    <xf numFmtId="0" fontId="12" fillId="0" borderId="0" xfId="0" applyFont="1">
      <alignment vertical="center"/>
    </xf>
    <xf numFmtId="38" fontId="7" fillId="0" borderId="1" xfId="1" applyFont="1" applyBorder="1">
      <alignment vertical="center"/>
    </xf>
    <xf numFmtId="38" fontId="7" fillId="0" borderId="49" xfId="0" applyNumberFormat="1" applyFont="1" applyBorder="1">
      <alignment vertical="center"/>
    </xf>
    <xf numFmtId="38" fontId="7" fillId="0" borderId="58" xfId="1" applyFont="1" applyBorder="1" applyAlignment="1">
      <alignment horizontal="right" vertical="center"/>
    </xf>
    <xf numFmtId="0" fontId="12" fillId="3" borderId="13" xfId="0" applyFont="1" applyFill="1" applyBorder="1">
      <alignment vertical="center"/>
    </xf>
    <xf numFmtId="0" fontId="7" fillId="3" borderId="14" xfId="0" applyFont="1" applyFill="1" applyBorder="1">
      <alignment vertical="center"/>
    </xf>
    <xf numFmtId="0" fontId="7" fillId="3" borderId="15" xfId="0" applyFont="1" applyFill="1" applyBorder="1">
      <alignment vertical="center"/>
    </xf>
    <xf numFmtId="0" fontId="7" fillId="3" borderId="16" xfId="0" applyFont="1" applyFill="1" applyBorder="1">
      <alignment vertical="center"/>
    </xf>
    <xf numFmtId="0" fontId="7" fillId="3" borderId="3" xfId="0" applyFont="1" applyFill="1" applyBorder="1">
      <alignment vertical="center"/>
    </xf>
    <xf numFmtId="0" fontId="7" fillId="3" borderId="17" xfId="0" applyFont="1" applyFill="1" applyBorder="1">
      <alignment vertical="center"/>
    </xf>
    <xf numFmtId="0" fontId="7" fillId="0" borderId="61" xfId="0" applyFont="1" applyBorder="1" applyAlignment="1">
      <alignment horizontal="center" vertical="center"/>
    </xf>
    <xf numFmtId="0" fontId="7" fillId="0" borderId="62" xfId="0" applyFont="1" applyBorder="1" applyAlignment="1">
      <alignment horizontal="center" vertical="center"/>
    </xf>
    <xf numFmtId="0" fontId="7" fillId="0" borderId="63" xfId="0" applyFont="1" applyBorder="1" applyAlignment="1">
      <alignment horizontal="center" vertical="center"/>
    </xf>
    <xf numFmtId="0" fontId="8" fillId="0" borderId="35" xfId="0" applyFont="1" applyBorder="1" applyAlignment="1">
      <alignment horizontal="center" vertical="center"/>
    </xf>
    <xf numFmtId="176" fontId="7" fillId="0" borderId="19" xfId="1" applyNumberFormat="1" applyFont="1" applyBorder="1" applyAlignment="1">
      <alignment horizontal="right" vertical="center"/>
    </xf>
    <xf numFmtId="0" fontId="7" fillId="0" borderId="23" xfId="0" applyFont="1" applyBorder="1">
      <alignment vertical="center"/>
    </xf>
    <xf numFmtId="0" fontId="7" fillId="0" borderId="10" xfId="0" applyFont="1" applyBorder="1">
      <alignment vertical="center"/>
    </xf>
    <xf numFmtId="0" fontId="7" fillId="0" borderId="69" xfId="0" applyFont="1" applyBorder="1" applyAlignment="1">
      <alignment horizontal="right" vertical="center"/>
    </xf>
    <xf numFmtId="38" fontId="7" fillId="0" borderId="70" xfId="0" applyNumberFormat="1" applyFont="1" applyBorder="1">
      <alignment vertical="center"/>
    </xf>
    <xf numFmtId="176" fontId="7" fillId="0" borderId="37" xfId="1" applyNumberFormat="1" applyFont="1" applyBorder="1">
      <alignment vertical="center"/>
    </xf>
    <xf numFmtId="38" fontId="7" fillId="0" borderId="67" xfId="1" applyFont="1" applyBorder="1">
      <alignment vertical="center"/>
    </xf>
    <xf numFmtId="176" fontId="7" fillId="0" borderId="57" xfId="1" applyNumberFormat="1" applyFont="1" applyBorder="1">
      <alignment vertical="center"/>
    </xf>
    <xf numFmtId="38" fontId="7" fillId="0" borderId="55" xfId="1" applyFont="1" applyBorder="1">
      <alignment vertical="center"/>
    </xf>
    <xf numFmtId="38" fontId="7" fillId="0" borderId="71" xfId="1" applyFont="1" applyBorder="1">
      <alignment vertical="center"/>
    </xf>
    <xf numFmtId="38" fontId="7" fillId="0" borderId="72" xfId="0" applyNumberFormat="1" applyFont="1" applyBorder="1">
      <alignment vertical="center"/>
    </xf>
    <xf numFmtId="38" fontId="7" fillId="0" borderId="57" xfId="1" applyFont="1" applyBorder="1">
      <alignment vertical="center"/>
    </xf>
    <xf numFmtId="38" fontId="7" fillId="0" borderId="73" xfId="1" applyFont="1" applyBorder="1">
      <alignment vertical="center"/>
    </xf>
    <xf numFmtId="38" fontId="7" fillId="0" borderId="79" xfId="0" applyNumberFormat="1" applyFont="1" applyBorder="1">
      <alignment vertical="center"/>
    </xf>
    <xf numFmtId="38" fontId="7" fillId="0" borderId="33" xfId="1" applyFont="1" applyBorder="1" applyAlignment="1">
      <alignment horizontal="right" vertical="center"/>
    </xf>
    <xf numFmtId="38" fontId="7" fillId="0" borderId="34" xfId="1" applyFont="1" applyBorder="1" applyAlignment="1">
      <alignment horizontal="right" vertical="center"/>
    </xf>
    <xf numFmtId="38" fontId="7" fillId="0" borderId="77" xfId="1" applyFont="1" applyBorder="1">
      <alignment vertical="center"/>
    </xf>
    <xf numFmtId="38" fontId="7" fillId="0" borderId="82" xfId="0" applyNumberFormat="1" applyFont="1" applyBorder="1">
      <alignment vertical="center"/>
    </xf>
    <xf numFmtId="180" fontId="7" fillId="0" borderId="61" xfId="1" applyNumberFormat="1" applyFont="1" applyFill="1" applyBorder="1">
      <alignment vertical="center"/>
    </xf>
    <xf numFmtId="180" fontId="7" fillId="0" borderId="62" xfId="1" applyNumberFormat="1" applyFont="1" applyFill="1" applyBorder="1">
      <alignment vertical="center"/>
    </xf>
    <xf numFmtId="183" fontId="7" fillId="0" borderId="0" xfId="0" applyNumberFormat="1" applyFont="1" applyAlignment="1">
      <alignment horizontal="left" vertical="center"/>
    </xf>
    <xf numFmtId="180" fontId="7" fillId="0" borderId="63" xfId="1" applyNumberFormat="1" applyFont="1" applyFill="1" applyBorder="1">
      <alignment vertical="center"/>
    </xf>
    <xf numFmtId="38" fontId="7" fillId="0" borderId="12" xfId="1" applyFont="1" applyFill="1" applyBorder="1" applyAlignment="1">
      <alignment horizontal="right" vertical="center"/>
    </xf>
    <xf numFmtId="38" fontId="7" fillId="0" borderId="10" xfId="1" applyFont="1" applyFill="1" applyBorder="1" applyAlignment="1">
      <alignment horizontal="right" vertical="center"/>
    </xf>
    <xf numFmtId="38" fontId="7" fillId="0" borderId="8" xfId="1" applyFont="1" applyFill="1" applyBorder="1" applyAlignment="1">
      <alignment horizontal="right" vertical="center"/>
    </xf>
    <xf numFmtId="0" fontId="8" fillId="5" borderId="20" xfId="0" applyFont="1" applyFill="1" applyBorder="1" applyAlignment="1">
      <alignment horizontal="center" vertical="center"/>
    </xf>
    <xf numFmtId="0" fontId="8" fillId="5" borderId="21" xfId="0" applyFont="1" applyFill="1" applyBorder="1" applyAlignment="1">
      <alignment horizontal="center" vertical="center"/>
    </xf>
    <xf numFmtId="0" fontId="8" fillId="5" borderId="44" xfId="0" applyFont="1" applyFill="1" applyBorder="1" applyAlignment="1">
      <alignment horizontal="center" vertical="center"/>
    </xf>
    <xf numFmtId="0" fontId="8" fillId="5" borderId="12" xfId="0" applyFont="1" applyFill="1" applyBorder="1" applyAlignment="1">
      <alignment horizontal="center" vertical="center"/>
    </xf>
    <xf numFmtId="0" fontId="8" fillId="5" borderId="10" xfId="0" applyFont="1" applyFill="1" applyBorder="1" applyAlignment="1">
      <alignment horizontal="center" vertical="center"/>
    </xf>
    <xf numFmtId="0" fontId="8" fillId="5" borderId="8" xfId="0" applyFont="1" applyFill="1" applyBorder="1" applyAlignment="1">
      <alignment horizontal="center" vertical="center"/>
    </xf>
    <xf numFmtId="0" fontId="8" fillId="5" borderId="9" xfId="0" applyFont="1" applyFill="1" applyBorder="1" applyAlignment="1">
      <alignment horizontal="center" vertical="center"/>
    </xf>
    <xf numFmtId="0" fontId="7" fillId="0" borderId="0" xfId="0" quotePrefix="1" applyFont="1">
      <alignment vertical="center"/>
    </xf>
    <xf numFmtId="0" fontId="3" fillId="0" borderId="0" xfId="0" applyFont="1" applyAlignment="1">
      <alignment horizontal="right" vertical="center"/>
    </xf>
    <xf numFmtId="0" fontId="17" fillId="5" borderId="13" xfId="0" applyFont="1" applyFill="1" applyBorder="1">
      <alignment vertical="center"/>
    </xf>
    <xf numFmtId="0" fontId="17" fillId="5" borderId="15" xfId="0" applyFont="1" applyFill="1" applyBorder="1">
      <alignment vertical="center"/>
    </xf>
    <xf numFmtId="0" fontId="17" fillId="5" borderId="14" xfId="0" applyFont="1" applyFill="1" applyBorder="1" applyAlignment="1">
      <alignment horizontal="center" vertical="center"/>
    </xf>
    <xf numFmtId="0" fontId="17" fillId="5" borderId="15" xfId="0" applyFont="1" applyFill="1" applyBorder="1" applyAlignment="1">
      <alignment horizontal="center" vertical="center"/>
    </xf>
    <xf numFmtId="0" fontId="17" fillId="5" borderId="1" xfId="0" applyFont="1" applyFill="1" applyBorder="1">
      <alignment vertical="center"/>
    </xf>
    <xf numFmtId="0" fontId="17" fillId="5" borderId="2" xfId="0" applyFont="1" applyFill="1" applyBorder="1">
      <alignment vertical="center"/>
    </xf>
    <xf numFmtId="0" fontId="3" fillId="0" borderId="0" xfId="0" applyFont="1" applyAlignment="1">
      <alignment horizontal="left" vertical="center"/>
    </xf>
    <xf numFmtId="0" fontId="17" fillId="5" borderId="16" xfId="0" applyFont="1" applyFill="1" applyBorder="1">
      <alignment vertical="center"/>
    </xf>
    <xf numFmtId="0" fontId="17" fillId="5" borderId="17" xfId="0" applyFont="1" applyFill="1" applyBorder="1">
      <alignment vertical="center"/>
    </xf>
    <xf numFmtId="0" fontId="17" fillId="5" borderId="4" xfId="0" applyFont="1" applyFill="1" applyBorder="1" applyAlignment="1">
      <alignment horizontal="center" vertical="center"/>
    </xf>
    <xf numFmtId="180" fontId="3" fillId="0" borderId="4" xfId="0" applyNumberFormat="1" applyFont="1" applyBorder="1">
      <alignment vertical="center"/>
    </xf>
    <xf numFmtId="0" fontId="3" fillId="0" borderId="40" xfId="0" applyFont="1" applyBorder="1" applyAlignment="1">
      <alignment horizontal="center" vertical="center"/>
    </xf>
    <xf numFmtId="0" fontId="3" fillId="0" borderId="41" xfId="0" applyFont="1" applyBorder="1">
      <alignment vertical="center"/>
    </xf>
    <xf numFmtId="180" fontId="3" fillId="0" borderId="40" xfId="0" applyNumberFormat="1" applyFont="1" applyBorder="1">
      <alignment vertical="center"/>
    </xf>
    <xf numFmtId="180" fontId="3" fillId="0" borderId="42" xfId="0" applyNumberFormat="1" applyFont="1" applyBorder="1">
      <alignment vertical="center"/>
    </xf>
    <xf numFmtId="180" fontId="3" fillId="0" borderId="12" xfId="0" applyNumberFormat="1" applyFont="1" applyBorder="1">
      <alignment vertical="center"/>
    </xf>
    <xf numFmtId="0" fontId="3" fillId="0" borderId="1" xfId="0" applyFont="1" applyBorder="1" applyAlignment="1">
      <alignment horizontal="center" vertical="center"/>
    </xf>
    <xf numFmtId="0" fontId="3" fillId="0" borderId="2" xfId="0" applyFont="1" applyBorder="1">
      <alignment vertical="center"/>
    </xf>
    <xf numFmtId="180" fontId="3" fillId="0" borderId="1" xfId="1" applyNumberFormat="1" applyFont="1" applyBorder="1">
      <alignment vertical="center"/>
    </xf>
    <xf numFmtId="180" fontId="3" fillId="0" borderId="19" xfId="1" applyNumberFormat="1" applyFont="1" applyBorder="1">
      <alignment vertical="center"/>
    </xf>
    <xf numFmtId="0" fontId="17" fillId="5" borderId="13" xfId="0" applyFont="1" applyFill="1" applyBorder="1" applyAlignment="1">
      <alignment horizontal="left" vertical="center"/>
    </xf>
    <xf numFmtId="0" fontId="17" fillId="5" borderId="1" xfId="0" applyFont="1" applyFill="1" applyBorder="1" applyAlignment="1">
      <alignment horizontal="left" vertical="center"/>
    </xf>
    <xf numFmtId="0" fontId="17" fillId="5" borderId="40" xfId="0" applyFont="1" applyFill="1" applyBorder="1" applyAlignment="1">
      <alignment horizontal="left" vertical="center"/>
    </xf>
    <xf numFmtId="0" fontId="17" fillId="5" borderId="49" xfId="0" applyFont="1" applyFill="1" applyBorder="1" applyAlignment="1">
      <alignment horizontal="center" vertical="center" wrapText="1"/>
    </xf>
    <xf numFmtId="181" fontId="3" fillId="0" borderId="0" xfId="1" applyNumberFormat="1" applyFont="1" applyBorder="1">
      <alignment vertical="center"/>
    </xf>
    <xf numFmtId="181" fontId="3" fillId="0" borderId="19" xfId="1" applyNumberFormat="1" applyFont="1" applyBorder="1">
      <alignment vertical="center"/>
    </xf>
    <xf numFmtId="180" fontId="3" fillId="0" borderId="86" xfId="1" applyNumberFormat="1" applyFont="1" applyBorder="1">
      <alignment vertical="center"/>
    </xf>
    <xf numFmtId="180" fontId="3" fillId="0" borderId="87" xfId="1" applyNumberFormat="1" applyFont="1" applyBorder="1">
      <alignment vertical="center"/>
    </xf>
    <xf numFmtId="181" fontId="3" fillId="0" borderId="84" xfId="1" applyNumberFormat="1" applyFont="1" applyBorder="1">
      <alignment vertical="center"/>
    </xf>
    <xf numFmtId="181" fontId="3" fillId="0" borderId="88" xfId="1" applyNumberFormat="1" applyFont="1" applyBorder="1">
      <alignment vertical="center"/>
    </xf>
    <xf numFmtId="182" fontId="3" fillId="0" borderId="4" xfId="1" applyNumberFormat="1" applyFont="1" applyBorder="1">
      <alignment vertical="center"/>
    </xf>
    <xf numFmtId="0" fontId="3" fillId="0" borderId="1" xfId="0" applyFont="1" applyBorder="1">
      <alignment vertical="center"/>
    </xf>
    <xf numFmtId="0" fontId="17" fillId="0" borderId="0" xfId="0" applyFont="1" applyAlignment="1">
      <alignment horizontal="center" vertical="center"/>
    </xf>
    <xf numFmtId="0" fontId="17" fillId="0" borderId="0" xfId="0" applyFont="1" applyAlignment="1">
      <alignment horizontal="center" vertical="center" wrapText="1"/>
    </xf>
    <xf numFmtId="0" fontId="3" fillId="0" borderId="0" xfId="0" applyFont="1" applyAlignment="1">
      <alignment vertical="center" wrapText="1"/>
    </xf>
    <xf numFmtId="0" fontId="17" fillId="0" borderId="3" xfId="0" applyFont="1" applyBorder="1" applyAlignment="1">
      <alignment horizontal="left" vertical="center"/>
    </xf>
    <xf numFmtId="0" fontId="17" fillId="5" borderId="6" xfId="0" applyFont="1" applyFill="1" applyBorder="1" applyAlignment="1">
      <alignment horizontal="center" vertical="center" wrapText="1"/>
    </xf>
    <xf numFmtId="0" fontId="3" fillId="0" borderId="16" xfId="0" applyFont="1" applyBorder="1" applyAlignment="1">
      <alignment horizontal="center" vertical="center"/>
    </xf>
    <xf numFmtId="0" fontId="3" fillId="0" borderId="17" xfId="0" applyFont="1" applyBorder="1">
      <alignment vertical="center"/>
    </xf>
    <xf numFmtId="180" fontId="3" fillId="0" borderId="16" xfId="1" applyNumberFormat="1" applyFont="1" applyBorder="1">
      <alignment vertical="center"/>
    </xf>
    <xf numFmtId="180" fontId="3" fillId="0" borderId="12" xfId="1" applyNumberFormat="1" applyFont="1" applyBorder="1">
      <alignment vertical="center"/>
    </xf>
    <xf numFmtId="0" fontId="3" fillId="0" borderId="0" xfId="0" applyFont="1" applyAlignment="1">
      <alignment horizontal="center" vertical="center"/>
    </xf>
    <xf numFmtId="0" fontId="17" fillId="0" borderId="0" xfId="0" applyFont="1">
      <alignment vertical="center"/>
    </xf>
    <xf numFmtId="0" fontId="3" fillId="5" borderId="13" xfId="0" applyFont="1" applyFill="1" applyBorder="1">
      <alignment vertical="center"/>
    </xf>
    <xf numFmtId="0" fontId="3" fillId="5" borderId="14" xfId="0" applyFont="1" applyFill="1" applyBorder="1">
      <alignment vertical="center"/>
    </xf>
    <xf numFmtId="0" fontId="17" fillId="5" borderId="85" xfId="0" applyFont="1" applyFill="1" applyBorder="1" applyAlignment="1">
      <alignment horizontal="center" vertical="center" wrapText="1"/>
    </xf>
    <xf numFmtId="0" fontId="3" fillId="0" borderId="76" xfId="0" applyFont="1" applyBorder="1" applyAlignment="1">
      <alignment horizontal="center" vertical="center"/>
    </xf>
    <xf numFmtId="0" fontId="3" fillId="0" borderId="19" xfId="0" applyFont="1" applyBorder="1">
      <alignment vertical="center"/>
    </xf>
    <xf numFmtId="180" fontId="3" fillId="0" borderId="80" xfId="1" applyNumberFormat="1" applyFont="1" applyBorder="1">
      <alignment vertical="center"/>
    </xf>
    <xf numFmtId="0" fontId="3" fillId="5" borderId="1" xfId="0" applyFont="1" applyFill="1" applyBorder="1">
      <alignment vertical="center"/>
    </xf>
    <xf numFmtId="0" fontId="3" fillId="5" borderId="0" xfId="0" applyFont="1" applyFill="1">
      <alignment vertical="center"/>
    </xf>
    <xf numFmtId="0" fontId="3" fillId="0" borderId="40" xfId="0" applyFont="1" applyBorder="1">
      <alignment vertical="center"/>
    </xf>
    <xf numFmtId="0" fontId="3" fillId="0" borderId="39" xfId="0" applyFont="1" applyBorder="1">
      <alignment vertical="center"/>
    </xf>
    <xf numFmtId="38" fontId="3" fillId="0" borderId="91" xfId="1" applyFont="1" applyBorder="1">
      <alignment vertical="center"/>
    </xf>
    <xf numFmtId="0" fontId="3" fillId="0" borderId="77" xfId="0" applyFont="1" applyBorder="1" applyAlignment="1">
      <alignment horizontal="center" vertical="center"/>
    </xf>
    <xf numFmtId="0" fontId="3" fillId="0" borderId="55" xfId="0" applyFont="1" applyBorder="1">
      <alignment vertical="center"/>
    </xf>
    <xf numFmtId="180" fontId="3" fillId="0" borderId="92" xfId="1" applyNumberFormat="1" applyFont="1" applyBorder="1">
      <alignment vertical="center"/>
    </xf>
    <xf numFmtId="0" fontId="3" fillId="0" borderId="0" xfId="0" quotePrefix="1" applyFont="1">
      <alignment vertical="center"/>
    </xf>
    <xf numFmtId="38" fontId="3" fillId="0" borderId="0" xfId="0" applyNumberFormat="1" applyFont="1">
      <alignment vertical="center"/>
    </xf>
    <xf numFmtId="38" fontId="3" fillId="0" borderId="33" xfId="1" applyFont="1" applyBorder="1">
      <alignment vertical="center"/>
    </xf>
    <xf numFmtId="38" fontId="3" fillId="0" borderId="37" xfId="1" applyFont="1" applyBorder="1">
      <alignment vertical="center"/>
    </xf>
    <xf numFmtId="38" fontId="3" fillId="0" borderId="1" xfId="1" applyFont="1" applyBorder="1">
      <alignment vertical="center"/>
    </xf>
    <xf numFmtId="38" fontId="3" fillId="0" borderId="19" xfId="1" applyFont="1" applyBorder="1">
      <alignment vertical="center"/>
    </xf>
    <xf numFmtId="38" fontId="3" fillId="0" borderId="67" xfId="1" applyFont="1" applyBorder="1">
      <alignment vertical="center"/>
    </xf>
    <xf numFmtId="0" fontId="3" fillId="0" borderId="16" xfId="0" applyFont="1" applyBorder="1">
      <alignment vertical="center"/>
    </xf>
    <xf numFmtId="38" fontId="3" fillId="0" borderId="3" xfId="0" applyNumberFormat="1" applyFont="1" applyBorder="1">
      <alignment vertical="center"/>
    </xf>
    <xf numFmtId="38" fontId="3" fillId="0" borderId="34" xfId="1" applyFont="1" applyBorder="1">
      <alignment vertical="center"/>
    </xf>
    <xf numFmtId="38" fontId="3" fillId="0" borderId="57" xfId="1" applyFont="1" applyBorder="1">
      <alignment vertical="center"/>
    </xf>
    <xf numFmtId="38" fontId="3" fillId="0" borderId="73" xfId="1" applyFont="1" applyBorder="1">
      <alignment vertical="center"/>
    </xf>
    <xf numFmtId="38" fontId="3" fillId="0" borderId="55" xfId="1" applyFont="1" applyBorder="1">
      <alignment vertical="center"/>
    </xf>
    <xf numFmtId="38" fontId="3" fillId="0" borderId="71" xfId="1" applyFont="1" applyBorder="1">
      <alignment vertical="center"/>
    </xf>
    <xf numFmtId="0" fontId="18" fillId="0" borderId="0" xfId="0" applyFont="1" applyAlignment="1">
      <alignment horizontal="center" vertical="center"/>
    </xf>
    <xf numFmtId="0" fontId="17" fillId="5" borderId="83" xfId="0" applyFont="1" applyFill="1" applyBorder="1" applyAlignment="1">
      <alignment horizontal="center" vertical="center"/>
    </xf>
    <xf numFmtId="38" fontId="3" fillId="0" borderId="69" xfId="1" applyFont="1" applyBorder="1">
      <alignment vertical="center"/>
    </xf>
    <xf numFmtId="38" fontId="3" fillId="0" borderId="40" xfId="1" applyFont="1" applyBorder="1">
      <alignment vertical="center"/>
    </xf>
    <xf numFmtId="38" fontId="3" fillId="0" borderId="42" xfId="1" applyFont="1" applyBorder="1">
      <alignment vertical="center"/>
    </xf>
    <xf numFmtId="38" fontId="3" fillId="0" borderId="96" xfId="1" applyFont="1" applyBorder="1">
      <alignment vertical="center"/>
    </xf>
    <xf numFmtId="0" fontId="3" fillId="5" borderId="6" xfId="0" applyFont="1" applyFill="1" applyBorder="1">
      <alignment vertical="center"/>
    </xf>
    <xf numFmtId="0" fontId="3" fillId="5" borderId="7" xfId="0" applyFont="1" applyFill="1" applyBorder="1">
      <alignment vertical="center"/>
    </xf>
    <xf numFmtId="0" fontId="3" fillId="5" borderId="97" xfId="0" applyFont="1" applyFill="1" applyBorder="1" applyAlignment="1">
      <alignment horizontal="center" vertical="center"/>
    </xf>
    <xf numFmtId="0" fontId="3" fillId="5" borderId="98" xfId="0" applyFont="1" applyFill="1" applyBorder="1" applyAlignment="1">
      <alignment horizontal="center" vertical="center"/>
    </xf>
    <xf numFmtId="0" fontId="3" fillId="5" borderId="4" xfId="0" applyFont="1" applyFill="1" applyBorder="1" applyAlignment="1">
      <alignment horizontal="center" vertical="center"/>
    </xf>
    <xf numFmtId="0" fontId="3" fillId="5" borderId="90" xfId="0" applyFont="1" applyFill="1" applyBorder="1" applyAlignment="1">
      <alignment horizontal="center" vertical="center"/>
    </xf>
    <xf numFmtId="0" fontId="17" fillId="5" borderId="64" xfId="0" applyFont="1" applyFill="1" applyBorder="1" applyAlignment="1">
      <alignment horizontal="center" vertical="center"/>
    </xf>
    <xf numFmtId="0" fontId="17" fillId="5" borderId="54" xfId="0" applyFont="1" applyFill="1" applyBorder="1" applyAlignment="1">
      <alignment horizontal="center" vertical="center"/>
    </xf>
    <xf numFmtId="0" fontId="17" fillId="5" borderId="53" xfId="0" applyFont="1" applyFill="1" applyBorder="1" applyAlignment="1">
      <alignment horizontal="center" vertical="center"/>
    </xf>
    <xf numFmtId="0" fontId="17" fillId="5" borderId="6" xfId="0" applyFont="1" applyFill="1" applyBorder="1" applyAlignment="1">
      <alignment horizontal="center" vertical="center"/>
    </xf>
    <xf numFmtId="0" fontId="17" fillId="5" borderId="16" xfId="0" applyFont="1" applyFill="1" applyBorder="1" applyAlignment="1">
      <alignment horizontal="center" vertical="center"/>
    </xf>
    <xf numFmtId="0" fontId="17" fillId="5" borderId="1" xfId="0" applyFont="1" applyFill="1" applyBorder="1" applyAlignment="1">
      <alignment horizontal="center" vertical="center"/>
    </xf>
    <xf numFmtId="38" fontId="7" fillId="7" borderId="19" xfId="1" applyFont="1" applyFill="1" applyBorder="1">
      <alignment vertical="center"/>
    </xf>
    <xf numFmtId="38" fontId="7" fillId="7" borderId="12" xfId="1" applyFont="1" applyFill="1" applyBorder="1">
      <alignment vertical="center"/>
    </xf>
    <xf numFmtId="178" fontId="7" fillId="7" borderId="19" xfId="3" applyNumberFormat="1" applyFont="1" applyFill="1" applyBorder="1">
      <alignment vertical="center"/>
    </xf>
    <xf numFmtId="178" fontId="7" fillId="7" borderId="12" xfId="3" applyNumberFormat="1" applyFont="1" applyFill="1" applyBorder="1">
      <alignment vertical="center"/>
    </xf>
    <xf numFmtId="0" fontId="7" fillId="0" borderId="44" xfId="0" applyFont="1" applyBorder="1">
      <alignment vertical="center"/>
    </xf>
    <xf numFmtId="0" fontId="7" fillId="0" borderId="43" xfId="0" applyFont="1" applyBorder="1">
      <alignment vertical="center"/>
    </xf>
    <xf numFmtId="0" fontId="7" fillId="0" borderId="9" xfId="0" applyFont="1" applyBorder="1">
      <alignment vertical="center"/>
    </xf>
    <xf numFmtId="176" fontId="7" fillId="0" borderId="55" xfId="1" applyNumberFormat="1" applyFont="1" applyBorder="1" applyAlignment="1">
      <alignment horizontal="right" vertical="center"/>
    </xf>
    <xf numFmtId="176" fontId="7" fillId="0" borderId="18" xfId="1" applyNumberFormat="1" applyFont="1" applyBorder="1" applyAlignment="1">
      <alignment horizontal="right" vertical="center"/>
    </xf>
    <xf numFmtId="38" fontId="17" fillId="0" borderId="0" xfId="2" applyFont="1" applyAlignment="1">
      <alignment horizontal="left" vertical="center"/>
    </xf>
    <xf numFmtId="0" fontId="3" fillId="0" borderId="23" xfId="0" applyFont="1" applyBorder="1" applyAlignment="1">
      <alignment horizontal="center" vertical="center"/>
    </xf>
    <xf numFmtId="0" fontId="3" fillId="0" borderId="24" xfId="0" applyFont="1" applyBorder="1">
      <alignment vertical="center"/>
    </xf>
    <xf numFmtId="0" fontId="3" fillId="0" borderId="24" xfId="0" applyFont="1" applyBorder="1" applyAlignment="1">
      <alignment horizontal="center" vertical="center"/>
    </xf>
    <xf numFmtId="0" fontId="3" fillId="0" borderId="25" xfId="0" applyFont="1" applyBorder="1">
      <alignment vertical="center"/>
    </xf>
    <xf numFmtId="0" fontId="3" fillId="0" borderId="10" xfId="0" applyFont="1" applyBorder="1" applyAlignment="1">
      <alignment horizontal="center" vertical="center"/>
    </xf>
    <xf numFmtId="0" fontId="3" fillId="0" borderId="8" xfId="0" applyFont="1" applyBorder="1">
      <alignment vertical="center"/>
    </xf>
    <xf numFmtId="0" fontId="3" fillId="0" borderId="8" xfId="0" applyFont="1" applyBorder="1" applyAlignment="1">
      <alignment horizontal="center" vertical="center"/>
    </xf>
    <xf numFmtId="0" fontId="3" fillId="0" borderId="26" xfId="0" applyFont="1" applyBorder="1">
      <alignment vertical="center"/>
    </xf>
    <xf numFmtId="0" fontId="3" fillId="9" borderId="99" xfId="0" applyFont="1" applyFill="1" applyBorder="1" applyAlignment="1">
      <alignment horizontal="center" vertical="center"/>
    </xf>
    <xf numFmtId="0" fontId="3" fillId="9" borderId="100" xfId="0" applyFont="1" applyFill="1" applyBorder="1" applyAlignment="1">
      <alignment horizontal="center" vertical="center"/>
    </xf>
    <xf numFmtId="0" fontId="3" fillId="9" borderId="101" xfId="0" applyFont="1" applyFill="1" applyBorder="1" applyAlignment="1">
      <alignment horizontal="center" vertical="center"/>
    </xf>
    <xf numFmtId="38" fontId="5" fillId="0" borderId="12" xfId="2" applyFont="1" applyBorder="1" applyAlignment="1">
      <alignment vertical="center"/>
    </xf>
    <xf numFmtId="38" fontId="5" fillId="4" borderId="25" xfId="2" applyFont="1" applyFill="1" applyBorder="1" applyAlignment="1">
      <alignment vertical="center"/>
    </xf>
    <xf numFmtId="38" fontId="5" fillId="5" borderId="25" xfId="2" applyFont="1" applyFill="1" applyBorder="1" applyAlignment="1">
      <alignment vertical="center"/>
    </xf>
    <xf numFmtId="38" fontId="5" fillId="0" borderId="101" xfId="2" applyFont="1" applyBorder="1" applyAlignment="1">
      <alignment vertical="center"/>
    </xf>
    <xf numFmtId="38" fontId="5" fillId="0" borderId="13" xfId="2" applyFont="1" applyBorder="1" applyAlignment="1">
      <alignment horizontal="center" vertical="center"/>
    </xf>
    <xf numFmtId="38" fontId="5" fillId="0" borderId="14" xfId="2" applyFont="1" applyBorder="1" applyAlignment="1">
      <alignment horizontal="center" vertical="center"/>
    </xf>
    <xf numFmtId="38" fontId="5" fillId="0" borderId="15" xfId="2" applyFont="1" applyBorder="1" applyAlignment="1">
      <alignment horizontal="center" vertical="center"/>
    </xf>
    <xf numFmtId="0" fontId="5" fillId="0" borderId="0" xfId="0" applyFont="1" applyAlignment="1"/>
    <xf numFmtId="0" fontId="5" fillId="0" borderId="4" xfId="0" applyFont="1" applyBorder="1" applyAlignment="1"/>
    <xf numFmtId="0" fontId="5" fillId="0" borderId="19" xfId="0" applyFont="1" applyBorder="1" applyAlignment="1">
      <alignment horizontal="center"/>
    </xf>
    <xf numFmtId="0" fontId="5" fillId="0" borderId="19" xfId="0" applyFont="1" applyBorder="1" applyAlignment="1"/>
    <xf numFmtId="38" fontId="5" fillId="0" borderId="13" xfId="2" applyFont="1" applyBorder="1" applyAlignment="1"/>
    <xf numFmtId="38" fontId="5" fillId="3" borderId="13" xfId="2" applyFont="1" applyFill="1" applyBorder="1" applyAlignment="1"/>
    <xf numFmtId="38" fontId="5" fillId="3" borderId="18" xfId="2" applyFont="1" applyFill="1" applyBorder="1" applyAlignment="1"/>
    <xf numFmtId="38" fontId="5" fillId="0" borderId="1" xfId="2" applyFont="1" applyBorder="1" applyAlignment="1"/>
    <xf numFmtId="38" fontId="5" fillId="3" borderId="1" xfId="2" applyFont="1" applyFill="1" applyBorder="1" applyAlignment="1"/>
    <xf numFmtId="38" fontId="5" fillId="3" borderId="19" xfId="2" applyFont="1" applyFill="1" applyBorder="1" applyAlignment="1"/>
    <xf numFmtId="38" fontId="5" fillId="0" borderId="0" xfId="0" applyNumberFormat="1" applyFont="1" applyAlignment="1"/>
    <xf numFmtId="38" fontId="5" fillId="0" borderId="16" xfId="2" applyFont="1" applyBorder="1" applyAlignment="1"/>
    <xf numFmtId="38" fontId="5" fillId="3" borderId="16" xfId="2" applyFont="1" applyFill="1" applyBorder="1" applyAlignment="1"/>
    <xf numFmtId="38" fontId="5" fillId="3" borderId="12" xfId="2" applyFont="1" applyFill="1" applyBorder="1" applyAlignment="1"/>
    <xf numFmtId="38" fontId="5" fillId="0" borderId="4" xfId="2" applyFont="1" applyBorder="1" applyAlignment="1"/>
    <xf numFmtId="177" fontId="5" fillId="2" borderId="0" xfId="2" applyNumberFormat="1" applyFont="1" applyFill="1" applyBorder="1" applyAlignment="1">
      <alignment vertical="center"/>
    </xf>
    <xf numFmtId="177" fontId="5" fillId="2" borderId="2" xfId="2" applyNumberFormat="1" applyFont="1" applyFill="1" applyBorder="1" applyAlignment="1">
      <alignment vertical="center"/>
    </xf>
    <xf numFmtId="177" fontId="5" fillId="2" borderId="3" xfId="2" applyNumberFormat="1" applyFont="1" applyFill="1" applyBorder="1" applyAlignment="1">
      <alignment vertical="center"/>
    </xf>
    <xf numFmtId="177" fontId="5" fillId="2" borderId="17" xfId="2" applyNumberFormat="1" applyFont="1" applyFill="1" applyBorder="1" applyAlignment="1">
      <alignment vertical="center"/>
    </xf>
    <xf numFmtId="38" fontId="7" fillId="8" borderId="19" xfId="1" applyFont="1" applyFill="1" applyBorder="1">
      <alignment vertical="center"/>
    </xf>
    <xf numFmtId="38" fontId="7" fillId="0" borderId="9" xfId="1" applyFont="1" applyFill="1" applyBorder="1" applyAlignment="1">
      <alignment horizontal="right" vertical="center"/>
    </xf>
    <xf numFmtId="38" fontId="7" fillId="0" borderId="25" xfId="1" applyFont="1" applyBorder="1">
      <alignment vertical="center"/>
    </xf>
    <xf numFmtId="38" fontId="7" fillId="0" borderId="25" xfId="1" applyFont="1" applyBorder="1" applyAlignment="1">
      <alignment horizontal="right" vertical="center"/>
    </xf>
    <xf numFmtId="38" fontId="7" fillId="0" borderId="25" xfId="1" applyFont="1" applyFill="1" applyBorder="1" applyAlignment="1">
      <alignment horizontal="right" vertical="center"/>
    </xf>
    <xf numFmtId="38" fontId="7" fillId="0" borderId="26" xfId="1" applyFont="1" applyBorder="1">
      <alignment vertical="center"/>
    </xf>
    <xf numFmtId="38" fontId="7" fillId="0" borderId="9" xfId="1" applyFont="1" applyBorder="1" applyAlignment="1">
      <alignment horizontal="right" vertical="center"/>
    </xf>
    <xf numFmtId="0" fontId="7" fillId="0" borderId="6" xfId="0" applyFont="1" applyBorder="1">
      <alignment vertical="center"/>
    </xf>
    <xf numFmtId="38" fontId="7" fillId="0" borderId="7" xfId="0" applyNumberFormat="1" applyFont="1" applyBorder="1">
      <alignment vertical="center"/>
    </xf>
    <xf numFmtId="38" fontId="7" fillId="0" borderId="14" xfId="0" applyNumberFormat="1" applyFont="1" applyBorder="1">
      <alignment vertical="center"/>
    </xf>
    <xf numFmtId="0" fontId="8" fillId="9" borderId="13" xfId="0" applyFont="1" applyFill="1" applyBorder="1">
      <alignment vertical="center"/>
    </xf>
    <xf numFmtId="0" fontId="8" fillId="9" borderId="15" xfId="0" applyFont="1" applyFill="1" applyBorder="1">
      <alignment vertical="center"/>
    </xf>
    <xf numFmtId="0" fontId="8" fillId="9" borderId="1" xfId="0" applyFont="1" applyFill="1" applyBorder="1">
      <alignment vertical="center"/>
    </xf>
    <xf numFmtId="0" fontId="8" fillId="9" borderId="0" xfId="0" applyFont="1" applyFill="1">
      <alignment vertical="center"/>
    </xf>
    <xf numFmtId="0" fontId="8" fillId="9" borderId="35" xfId="0" applyFont="1" applyFill="1" applyBorder="1" applyAlignment="1">
      <alignment horizontal="center" vertical="center"/>
    </xf>
    <xf numFmtId="0" fontId="8" fillId="9" borderId="16" xfId="0" applyFont="1" applyFill="1" applyBorder="1">
      <alignment vertical="center"/>
    </xf>
    <xf numFmtId="0" fontId="8" fillId="9" borderId="3" xfId="0" applyFont="1" applyFill="1" applyBorder="1">
      <alignment vertical="center"/>
    </xf>
    <xf numFmtId="0" fontId="8" fillId="9" borderId="35" xfId="0" applyFont="1" applyFill="1" applyBorder="1" applyAlignment="1">
      <alignment horizontal="center" vertical="center" wrapText="1"/>
    </xf>
    <xf numFmtId="0" fontId="8" fillId="9" borderId="15" xfId="0" applyFont="1" applyFill="1" applyBorder="1" applyAlignment="1">
      <alignment horizontal="center" vertical="center" wrapText="1"/>
    </xf>
    <xf numFmtId="0" fontId="8" fillId="9" borderId="18" xfId="0" applyFont="1" applyFill="1" applyBorder="1" applyAlignment="1">
      <alignment horizontal="center" vertical="center" wrapText="1"/>
    </xf>
    <xf numFmtId="0" fontId="8" fillId="9" borderId="4" xfId="0" applyFont="1" applyFill="1" applyBorder="1" applyAlignment="1">
      <alignment horizontal="center" vertical="center"/>
    </xf>
    <xf numFmtId="0" fontId="8" fillId="9" borderId="4" xfId="0" applyFont="1" applyFill="1" applyBorder="1" applyAlignment="1">
      <alignment horizontal="center" vertical="center" wrapText="1"/>
    </xf>
    <xf numFmtId="0" fontId="7" fillId="9" borderId="13" xfId="0" applyFont="1" applyFill="1" applyBorder="1">
      <alignment vertical="center"/>
    </xf>
    <xf numFmtId="0" fontId="7" fillId="9" borderId="15" xfId="0" applyFont="1" applyFill="1" applyBorder="1">
      <alignment vertical="center"/>
    </xf>
    <xf numFmtId="0" fontId="7" fillId="9" borderId="1" xfId="0" applyFont="1" applyFill="1" applyBorder="1">
      <alignment vertical="center"/>
    </xf>
    <xf numFmtId="0" fontId="7" fillId="9" borderId="2" xfId="0" applyFont="1" applyFill="1" applyBorder="1">
      <alignment vertical="center"/>
    </xf>
    <xf numFmtId="0" fontId="7" fillId="9" borderId="16" xfId="0" applyFont="1" applyFill="1" applyBorder="1">
      <alignment vertical="center"/>
    </xf>
    <xf numFmtId="0" fontId="7" fillId="9" borderId="17" xfId="0" applyFont="1" applyFill="1" applyBorder="1">
      <alignment vertical="center"/>
    </xf>
    <xf numFmtId="0" fontId="8" fillId="9" borderId="14" xfId="0" applyFont="1" applyFill="1" applyBorder="1" applyAlignment="1">
      <alignment horizontal="center" vertical="center" wrapText="1"/>
    </xf>
    <xf numFmtId="0" fontId="8" fillId="9" borderId="21" xfId="0" applyFont="1" applyFill="1" applyBorder="1" applyAlignment="1">
      <alignment horizontal="center" vertical="center" wrapText="1"/>
    </xf>
    <xf numFmtId="0" fontId="8" fillId="9" borderId="7" xfId="0" applyFont="1" applyFill="1" applyBorder="1">
      <alignment vertical="center"/>
    </xf>
    <xf numFmtId="0" fontId="8" fillId="9" borderId="36" xfId="0" applyFont="1" applyFill="1" applyBorder="1" applyAlignment="1">
      <alignment horizontal="center" vertical="center"/>
    </xf>
    <xf numFmtId="0" fontId="8" fillId="9" borderId="52" xfId="0" applyFont="1" applyFill="1" applyBorder="1" applyAlignment="1">
      <alignment horizontal="center" vertical="center"/>
    </xf>
    <xf numFmtId="0" fontId="7" fillId="0" borderId="34" xfId="0" applyFont="1" applyBorder="1">
      <alignment vertical="center"/>
    </xf>
    <xf numFmtId="0" fontId="8" fillId="10" borderId="68" xfId="0" applyFont="1" applyFill="1" applyBorder="1" applyAlignment="1">
      <alignment horizontal="center" vertical="center"/>
    </xf>
    <xf numFmtId="0" fontId="8" fillId="10" borderId="38" xfId="0" applyFont="1" applyFill="1" applyBorder="1" applyAlignment="1">
      <alignment horizontal="center" vertical="center"/>
    </xf>
    <xf numFmtId="0" fontId="8" fillId="9" borderId="12" xfId="0" applyFont="1" applyFill="1" applyBorder="1" applyAlignment="1">
      <alignment horizontal="center" vertical="center"/>
    </xf>
    <xf numFmtId="0" fontId="8" fillId="9" borderId="12" xfId="0" applyFont="1" applyFill="1" applyBorder="1" applyAlignment="1">
      <alignment horizontal="center" vertical="center" wrapText="1"/>
    </xf>
    <xf numFmtId="0" fontId="8" fillId="9" borderId="60" xfId="0" applyFont="1" applyFill="1" applyBorder="1" applyAlignment="1">
      <alignment horizontal="center" vertical="center"/>
    </xf>
    <xf numFmtId="0" fontId="6" fillId="9" borderId="13" xfId="0" applyFont="1" applyFill="1" applyBorder="1" applyAlignment="1"/>
    <xf numFmtId="0" fontId="6" fillId="9" borderId="15" xfId="0" applyFont="1" applyFill="1" applyBorder="1" applyAlignment="1"/>
    <xf numFmtId="0" fontId="6" fillId="9" borderId="13" xfId="0" applyFont="1" applyFill="1" applyBorder="1" applyAlignment="1">
      <alignment vertical="center" shrinkToFit="1"/>
    </xf>
    <xf numFmtId="0" fontId="6" fillId="9" borderId="14" xfId="0" applyFont="1" applyFill="1" applyBorder="1" applyAlignment="1">
      <alignment shrinkToFit="1"/>
    </xf>
    <xf numFmtId="0" fontId="6" fillId="9" borderId="15" xfId="0" applyFont="1" applyFill="1" applyBorder="1" applyAlignment="1">
      <alignment shrinkToFit="1"/>
    </xf>
    <xf numFmtId="0" fontId="6" fillId="9" borderId="1" xfId="0" applyFont="1" applyFill="1" applyBorder="1" applyAlignment="1"/>
    <xf numFmtId="0" fontId="6" fillId="9" borderId="2" xfId="0" applyFont="1" applyFill="1" applyBorder="1" applyAlignment="1"/>
    <xf numFmtId="0" fontId="6" fillId="9" borderId="1" xfId="0" applyFont="1" applyFill="1" applyBorder="1" applyAlignment="1">
      <alignment vertical="center" shrinkToFit="1"/>
    </xf>
    <xf numFmtId="0" fontId="6" fillId="9" borderId="18" xfId="0" applyFont="1" applyFill="1" applyBorder="1" applyAlignment="1">
      <alignment vertical="center" shrinkToFit="1"/>
    </xf>
    <xf numFmtId="0" fontId="6" fillId="9" borderId="14" xfId="0" applyFont="1" applyFill="1" applyBorder="1" applyAlignment="1">
      <alignment vertical="center" shrinkToFit="1"/>
    </xf>
    <xf numFmtId="0" fontId="6" fillId="9" borderId="15" xfId="0" applyFont="1" applyFill="1" applyBorder="1" applyAlignment="1">
      <alignment vertical="center" shrinkToFit="1"/>
    </xf>
    <xf numFmtId="0" fontId="6" fillId="9" borderId="19" xfId="0" applyFont="1" applyFill="1" applyBorder="1" applyAlignment="1">
      <alignment vertical="center" shrinkToFit="1"/>
    </xf>
    <xf numFmtId="0" fontId="6" fillId="9" borderId="16" xfId="0" applyFont="1" applyFill="1" applyBorder="1" applyAlignment="1"/>
    <xf numFmtId="0" fontId="6" fillId="9" borderId="17" xfId="0" applyFont="1" applyFill="1" applyBorder="1" applyAlignment="1"/>
    <xf numFmtId="38" fontId="6" fillId="9" borderId="1" xfId="0" applyNumberFormat="1" applyFont="1" applyFill="1" applyBorder="1" applyAlignment="1">
      <alignment vertical="center" shrinkToFit="1"/>
    </xf>
    <xf numFmtId="0" fontId="6" fillId="9" borderId="4" xfId="0" applyFont="1" applyFill="1" applyBorder="1" applyAlignment="1">
      <alignment horizontal="center"/>
    </xf>
    <xf numFmtId="0" fontId="6" fillId="9" borderId="4" xfId="0" applyFont="1" applyFill="1" applyBorder="1" applyAlignment="1"/>
    <xf numFmtId="38" fontId="6" fillId="9" borderId="3" xfId="0" applyNumberFormat="1" applyFont="1" applyFill="1" applyBorder="1" applyAlignment="1">
      <alignment shrinkToFit="1"/>
    </xf>
    <xf numFmtId="0" fontId="6" fillId="9" borderId="16" xfId="0" applyFont="1" applyFill="1" applyBorder="1" applyAlignment="1">
      <alignment shrinkToFit="1"/>
    </xf>
    <xf numFmtId="0" fontId="6" fillId="9" borderId="12" xfId="0" applyFont="1" applyFill="1" applyBorder="1" applyAlignment="1">
      <alignment shrinkToFit="1"/>
    </xf>
    <xf numFmtId="38" fontId="5" fillId="0" borderId="13" xfId="2" applyFont="1" applyBorder="1" applyAlignment="1">
      <alignment horizontal="center" vertical="center" wrapText="1"/>
    </xf>
    <xf numFmtId="38" fontId="5" fillId="0" borderId="14" xfId="2" applyFont="1" applyBorder="1" applyAlignment="1">
      <alignment horizontal="center" vertical="center" wrapText="1"/>
    </xf>
    <xf numFmtId="38" fontId="5" fillId="0" borderId="18" xfId="2" applyFont="1" applyBorder="1" applyAlignment="1">
      <alignment horizontal="center" vertical="center" wrapText="1"/>
    </xf>
    <xf numFmtId="38" fontId="5" fillId="0" borderId="15" xfId="2" applyFont="1" applyBorder="1" applyAlignment="1">
      <alignment horizontal="center" vertical="center" wrapText="1"/>
    </xf>
    <xf numFmtId="38" fontId="5" fillId="0" borderId="27" xfId="2" applyFont="1" applyBorder="1" applyAlignment="1">
      <alignment horizontal="center" vertical="center" wrapText="1"/>
    </xf>
    <xf numFmtId="38" fontId="5" fillId="0" borderId="22" xfId="2" applyFont="1" applyBorder="1" applyAlignment="1">
      <alignment horizontal="center" vertical="center" wrapText="1"/>
    </xf>
    <xf numFmtId="38" fontId="5" fillId="0" borderId="3" xfId="2" applyFont="1" applyBorder="1" applyAlignment="1">
      <alignment horizontal="center" vertical="center" wrapText="1"/>
    </xf>
    <xf numFmtId="38" fontId="5" fillId="0" borderId="12" xfId="2" applyFont="1" applyBorder="1" applyAlignment="1">
      <alignment horizontal="center" vertical="center" wrapText="1"/>
    </xf>
    <xf numFmtId="38" fontId="5" fillId="0" borderId="17" xfId="2" applyFont="1" applyBorder="1" applyAlignment="1">
      <alignment horizontal="center" vertical="center" wrapText="1"/>
    </xf>
    <xf numFmtId="38" fontId="5" fillId="0" borderId="28" xfId="2" applyFont="1" applyBorder="1" applyAlignment="1">
      <alignment horizontal="center" vertical="center" wrapText="1"/>
    </xf>
    <xf numFmtId="38" fontId="5" fillId="0" borderId="26" xfId="2" applyFont="1" applyBorder="1" applyAlignment="1">
      <alignment horizontal="center" vertical="center" wrapText="1"/>
    </xf>
    <xf numFmtId="0" fontId="10" fillId="0" borderId="47" xfId="0" applyFont="1" applyBorder="1" applyAlignment="1"/>
    <xf numFmtId="0" fontId="7" fillId="3" borderId="2" xfId="0" applyFont="1" applyFill="1" applyBorder="1">
      <alignment vertical="center"/>
    </xf>
    <xf numFmtId="0" fontId="17" fillId="0" borderId="0" xfId="0" applyFont="1" applyAlignment="1">
      <alignment horizontal="right" vertical="center"/>
    </xf>
    <xf numFmtId="0" fontId="7" fillId="3" borderId="1" xfId="0" applyFont="1" applyFill="1" applyBorder="1" applyAlignment="1">
      <alignment horizontal="left" vertical="center" wrapText="1"/>
    </xf>
    <xf numFmtId="0" fontId="7" fillId="3" borderId="0" xfId="0" applyFont="1" applyFill="1" applyAlignment="1">
      <alignment horizontal="left" vertical="center" wrapText="1"/>
    </xf>
    <xf numFmtId="0" fontId="8" fillId="5" borderId="4" xfId="0" applyFont="1" applyFill="1" applyBorder="1" applyAlignment="1">
      <alignment horizontal="center" vertical="center"/>
    </xf>
    <xf numFmtId="0" fontId="8" fillId="5" borderId="18" xfId="0" applyFont="1" applyFill="1" applyBorder="1" applyAlignment="1">
      <alignment horizontal="center" vertical="center"/>
    </xf>
    <xf numFmtId="0" fontId="8" fillId="5" borderId="12" xfId="0" applyFont="1" applyFill="1" applyBorder="1" applyAlignment="1">
      <alignment horizontal="center" vertical="center"/>
    </xf>
    <xf numFmtId="0" fontId="8" fillId="0" borderId="56" xfId="0" applyFont="1" applyBorder="1" applyAlignment="1">
      <alignment horizontal="center" vertical="center"/>
    </xf>
    <xf numFmtId="0" fontId="8" fillId="0" borderId="35" xfId="0" applyFont="1" applyBorder="1" applyAlignment="1">
      <alignment horizontal="center" vertical="center"/>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7" fillId="3" borderId="2" xfId="0" applyFont="1" applyFill="1" applyBorder="1" applyAlignment="1">
      <alignment horizontal="left" vertical="center" wrapText="1"/>
    </xf>
    <xf numFmtId="0" fontId="8" fillId="5" borderId="5" xfId="0" applyFont="1" applyFill="1" applyBorder="1" applyAlignment="1">
      <alignment horizontal="center" vertical="center"/>
    </xf>
    <xf numFmtId="0" fontId="8" fillId="5" borderId="6" xfId="0" applyFont="1" applyFill="1" applyBorder="1" applyAlignment="1">
      <alignment horizontal="center" vertical="center"/>
    </xf>
    <xf numFmtId="0" fontId="8" fillId="5" borderId="13" xfId="0" applyFont="1" applyFill="1" applyBorder="1" applyAlignment="1">
      <alignment horizontal="center" vertical="center"/>
    </xf>
    <xf numFmtId="0" fontId="8" fillId="5" borderId="11" xfId="0" applyFont="1" applyFill="1" applyBorder="1" applyAlignment="1">
      <alignment horizontal="center" vertical="center"/>
    </xf>
    <xf numFmtId="0" fontId="8" fillId="0" borderId="89" xfId="0" applyFont="1" applyBorder="1" applyAlignment="1">
      <alignment horizontal="center" vertical="center"/>
    </xf>
    <xf numFmtId="0" fontId="8" fillId="0" borderId="68" xfId="0" applyFont="1" applyBorder="1" applyAlignment="1">
      <alignment horizontal="center" vertical="center"/>
    </xf>
    <xf numFmtId="0" fontId="13" fillId="0" borderId="0" xfId="0" applyFont="1" applyAlignment="1">
      <alignment horizontal="center" vertical="center"/>
    </xf>
    <xf numFmtId="0" fontId="8" fillId="0" borderId="54" xfId="0" applyFont="1" applyBorder="1" applyAlignment="1">
      <alignment horizontal="center" vertical="center"/>
    </xf>
    <xf numFmtId="0" fontId="8" fillId="0" borderId="59" xfId="0" applyFont="1" applyBorder="1" applyAlignment="1">
      <alignment horizontal="center" vertical="center" wrapText="1"/>
    </xf>
    <xf numFmtId="0" fontId="8" fillId="0" borderId="60" xfId="0" applyFont="1" applyBorder="1" applyAlignment="1">
      <alignment horizontal="center" vertical="center"/>
    </xf>
    <xf numFmtId="0" fontId="7" fillId="0" borderId="45" xfId="0" applyFont="1" applyBorder="1" applyAlignment="1">
      <alignment horizontal="left" vertical="center" wrapText="1"/>
    </xf>
    <xf numFmtId="0" fontId="7" fillId="0" borderId="46" xfId="0" applyFont="1" applyBorder="1" applyAlignment="1">
      <alignment horizontal="left" vertical="center" wrapText="1"/>
    </xf>
    <xf numFmtId="0" fontId="8" fillId="0" borderId="54" xfId="0" applyFont="1" applyBorder="1" applyAlignment="1">
      <alignment horizontal="center" vertical="center" wrapText="1"/>
    </xf>
    <xf numFmtId="0" fontId="8" fillId="0" borderId="4" xfId="0" applyFont="1" applyBorder="1" applyAlignment="1">
      <alignment horizontal="center" vertical="center"/>
    </xf>
    <xf numFmtId="0" fontId="17" fillId="5" borderId="13" xfId="0" applyFont="1" applyFill="1" applyBorder="1" applyAlignment="1">
      <alignment horizontal="center" vertical="center"/>
    </xf>
    <xf numFmtId="0" fontId="17" fillId="5" borderId="1" xfId="0" applyFont="1" applyFill="1" applyBorder="1" applyAlignment="1">
      <alignment horizontal="center" vertical="center"/>
    </xf>
    <xf numFmtId="0" fontId="17" fillId="5" borderId="16" xfId="0" applyFont="1" applyFill="1" applyBorder="1" applyAlignment="1">
      <alignment horizontal="center" vertical="center"/>
    </xf>
    <xf numFmtId="0" fontId="17" fillId="5" borderId="13" xfId="0" applyFont="1" applyFill="1" applyBorder="1" applyAlignment="1">
      <alignment horizontal="center" vertical="center" wrapText="1"/>
    </xf>
    <xf numFmtId="0" fontId="17" fillId="5" borderId="16" xfId="0" applyFont="1" applyFill="1" applyBorder="1" applyAlignment="1">
      <alignment horizontal="center" vertical="center" wrapText="1"/>
    </xf>
    <xf numFmtId="0" fontId="3" fillId="0" borderId="13" xfId="0" applyFont="1" applyBorder="1" applyAlignment="1">
      <alignment horizontal="left" vertical="top" wrapText="1"/>
    </xf>
    <xf numFmtId="0" fontId="17" fillId="0" borderId="14" xfId="0" applyFont="1" applyBorder="1" applyAlignment="1">
      <alignment horizontal="left" vertical="top" wrapText="1"/>
    </xf>
    <xf numFmtId="0" fontId="17" fillId="0" borderId="15" xfId="0" applyFont="1" applyBorder="1" applyAlignment="1">
      <alignment horizontal="left" vertical="top" wrapText="1"/>
    </xf>
    <xf numFmtId="0" fontId="17" fillId="0" borderId="1" xfId="0" applyFont="1" applyBorder="1" applyAlignment="1">
      <alignment horizontal="left" vertical="top" wrapText="1"/>
    </xf>
    <xf numFmtId="0" fontId="17" fillId="0" borderId="0" xfId="0" applyFont="1" applyAlignment="1">
      <alignment horizontal="left" vertical="top" wrapText="1"/>
    </xf>
    <xf numFmtId="0" fontId="17" fillId="0" borderId="2" xfId="0" applyFont="1" applyBorder="1" applyAlignment="1">
      <alignment horizontal="left" vertical="top" wrapText="1"/>
    </xf>
    <xf numFmtId="0" fontId="17" fillId="0" borderId="16" xfId="0" applyFont="1" applyBorder="1" applyAlignment="1">
      <alignment horizontal="left" vertical="top" wrapText="1"/>
    </xf>
    <xf numFmtId="0" fontId="17" fillId="0" borderId="3" xfId="0" applyFont="1" applyBorder="1" applyAlignment="1">
      <alignment horizontal="left" vertical="top" wrapText="1"/>
    </xf>
    <xf numFmtId="0" fontId="17" fillId="0" borderId="17" xfId="0" applyFont="1" applyBorder="1" applyAlignment="1">
      <alignment horizontal="left" vertical="top" wrapText="1"/>
    </xf>
    <xf numFmtId="0" fontId="18" fillId="0" borderId="45" xfId="0" applyFont="1" applyBorder="1" applyAlignment="1">
      <alignment horizontal="center" vertical="center"/>
    </xf>
    <xf numFmtId="0" fontId="18" fillId="0" borderId="46" xfId="0" applyFont="1" applyBorder="1" applyAlignment="1">
      <alignment horizontal="center" vertical="center"/>
    </xf>
    <xf numFmtId="0" fontId="18" fillId="0" borderId="47"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5" xfId="0" applyFont="1" applyBorder="1" applyAlignment="1">
      <alignment horizontal="left" vertical="center"/>
    </xf>
    <xf numFmtId="0" fontId="3" fillId="0" borderId="16" xfId="0" applyFont="1" applyBorder="1" applyAlignment="1">
      <alignment horizontal="left" vertical="center" wrapText="1"/>
    </xf>
    <xf numFmtId="0" fontId="3" fillId="0" borderId="3" xfId="0" applyFont="1" applyBorder="1" applyAlignment="1">
      <alignment horizontal="left" vertical="center" wrapText="1"/>
    </xf>
    <xf numFmtId="0" fontId="3" fillId="0" borderId="17" xfId="0" applyFont="1" applyBorder="1" applyAlignment="1">
      <alignment horizontal="left" vertical="center" wrapText="1"/>
    </xf>
    <xf numFmtId="0" fontId="3" fillId="0" borderId="4" xfId="0" applyFont="1" applyBorder="1" applyAlignment="1" applyProtection="1">
      <alignment vertical="center" wrapText="1"/>
      <protection locked="0"/>
    </xf>
    <xf numFmtId="0" fontId="17" fillId="5" borderId="40" xfId="0" applyFont="1" applyFill="1" applyBorder="1" applyAlignment="1">
      <alignment horizontal="center" vertical="center"/>
    </xf>
    <xf numFmtId="0" fontId="17" fillId="5" borderId="18" xfId="0" applyFont="1" applyFill="1" applyBorder="1" applyAlignment="1">
      <alignment horizontal="center" vertical="center" wrapText="1"/>
    </xf>
    <xf numFmtId="0" fontId="17" fillId="5" borderId="42" xfId="0" applyFont="1" applyFill="1" applyBorder="1" applyAlignment="1">
      <alignment horizontal="center" vertical="center"/>
    </xf>
    <xf numFmtId="0" fontId="3" fillId="0" borderId="4" xfId="0" applyFont="1" applyBorder="1" applyAlignment="1">
      <alignment horizontal="left" vertical="center" wrapText="1"/>
    </xf>
    <xf numFmtId="0" fontId="17" fillId="5" borderId="4" xfId="0" applyFont="1" applyFill="1" applyBorder="1" applyAlignment="1">
      <alignment horizontal="center" vertical="center"/>
    </xf>
    <xf numFmtId="0" fontId="17" fillId="5" borderId="83" xfId="0" applyFont="1" applyFill="1" applyBorder="1" applyAlignment="1">
      <alignment horizontal="center" vertical="center"/>
    </xf>
    <xf numFmtId="0" fontId="17" fillId="5" borderId="84" xfId="0" applyFont="1" applyFill="1" applyBorder="1" applyAlignment="1">
      <alignment horizontal="center" vertical="center"/>
    </xf>
    <xf numFmtId="0" fontId="17" fillId="5" borderId="85" xfId="0" applyFont="1" applyFill="1" applyBorder="1" applyAlignment="1">
      <alignment horizontal="center" vertical="center"/>
    </xf>
    <xf numFmtId="0" fontId="17" fillId="5" borderId="31" xfId="0" applyFont="1" applyFill="1" applyBorder="1" applyAlignment="1">
      <alignment horizontal="center" vertical="center" wrapText="1"/>
    </xf>
    <xf numFmtId="0" fontId="17" fillId="5" borderId="33" xfId="0" applyFont="1" applyFill="1" applyBorder="1" applyAlignment="1">
      <alignment horizontal="center" vertical="center" wrapText="1"/>
    </xf>
    <xf numFmtId="0" fontId="17" fillId="5" borderId="95" xfId="0" applyFont="1" applyFill="1" applyBorder="1" applyAlignment="1">
      <alignment horizontal="center" vertical="center" wrapText="1"/>
    </xf>
    <xf numFmtId="0" fontId="17" fillId="5" borderId="37" xfId="0" applyFont="1" applyFill="1" applyBorder="1" applyAlignment="1">
      <alignment horizontal="center" vertical="center" wrapText="1"/>
    </xf>
    <xf numFmtId="0" fontId="17" fillId="5" borderId="94" xfId="0" applyFont="1" applyFill="1" applyBorder="1" applyAlignment="1">
      <alignment horizontal="center" vertical="center" wrapText="1"/>
    </xf>
    <xf numFmtId="0" fontId="17" fillId="5" borderId="1" xfId="0" applyFont="1" applyFill="1" applyBorder="1" applyAlignment="1">
      <alignment horizontal="center" vertical="center" wrapText="1"/>
    </xf>
    <xf numFmtId="0" fontId="17" fillId="5" borderId="93" xfId="0" applyFont="1" applyFill="1" applyBorder="1" applyAlignment="1">
      <alignment horizontal="center" vertical="center" wrapText="1"/>
    </xf>
    <xf numFmtId="0" fontId="17" fillId="5" borderId="19" xfId="0" applyFont="1" applyFill="1" applyBorder="1" applyAlignment="1">
      <alignment horizontal="center" vertical="center" wrapText="1"/>
    </xf>
    <xf numFmtId="0" fontId="17" fillId="5" borderId="89" xfId="0" applyFont="1" applyFill="1" applyBorder="1" applyAlignment="1">
      <alignment horizontal="center" vertical="center" wrapText="1"/>
    </xf>
    <xf numFmtId="0" fontId="17" fillId="5" borderId="67" xfId="0" applyFont="1" applyFill="1" applyBorder="1" applyAlignment="1">
      <alignment horizontal="center" vertical="center" wrapText="1"/>
    </xf>
    <xf numFmtId="0" fontId="17" fillId="5" borderId="78" xfId="0" applyFont="1" applyFill="1" applyBorder="1" applyAlignment="1">
      <alignment horizontal="center" vertical="center" wrapText="1"/>
    </xf>
    <xf numFmtId="0" fontId="17" fillId="5" borderId="76" xfId="0" applyFont="1" applyFill="1" applyBorder="1" applyAlignment="1">
      <alignment horizontal="center" vertical="center" wrapText="1"/>
    </xf>
    <xf numFmtId="38" fontId="6" fillId="0" borderId="13" xfId="2" applyFont="1" applyBorder="1" applyAlignment="1">
      <alignment horizontal="center" vertical="center"/>
    </xf>
    <xf numFmtId="38" fontId="6" fillId="0" borderId="15" xfId="2" applyFont="1" applyBorder="1" applyAlignment="1">
      <alignment horizontal="center" vertical="center"/>
    </xf>
    <xf numFmtId="38" fontId="6" fillId="0" borderId="16" xfId="2" applyFont="1" applyBorder="1" applyAlignment="1">
      <alignment horizontal="center" vertical="center"/>
    </xf>
    <xf numFmtId="38" fontId="6" fillId="0" borderId="17" xfId="2" applyFont="1" applyBorder="1" applyAlignment="1">
      <alignment horizontal="center" vertical="center"/>
    </xf>
    <xf numFmtId="0" fontId="7" fillId="0" borderId="18" xfId="0" applyFont="1" applyBorder="1" applyAlignment="1">
      <alignment horizontal="center" vertical="top" wrapText="1"/>
    </xf>
    <xf numFmtId="0" fontId="7" fillId="0" borderId="19" xfId="0" applyFont="1" applyBorder="1" applyAlignment="1">
      <alignment horizontal="center" vertical="top"/>
    </xf>
    <xf numFmtId="0" fontId="7" fillId="0" borderId="55" xfId="0" applyFont="1" applyBorder="1" applyAlignment="1">
      <alignment horizontal="center" vertical="top"/>
    </xf>
    <xf numFmtId="0" fontId="7" fillId="0" borderId="36" xfId="0" applyFont="1" applyBorder="1" applyAlignment="1">
      <alignment horizontal="center" vertical="top" wrapText="1"/>
    </xf>
    <xf numFmtId="0" fontId="7" fillId="0" borderId="37" xfId="0" applyFont="1" applyBorder="1" applyAlignment="1">
      <alignment horizontal="center" vertical="top"/>
    </xf>
    <xf numFmtId="0" fontId="7" fillId="0" borderId="57" xfId="0" applyFont="1" applyBorder="1" applyAlignment="1">
      <alignment horizontal="center" vertical="top"/>
    </xf>
    <xf numFmtId="0" fontId="7" fillId="0" borderId="66" xfId="0" applyFont="1" applyBorder="1" applyAlignment="1">
      <alignment horizontal="center" vertical="top" wrapText="1"/>
    </xf>
    <xf numFmtId="0" fontId="7" fillId="0" borderId="67" xfId="0" applyFont="1" applyBorder="1" applyAlignment="1">
      <alignment horizontal="center" vertical="top"/>
    </xf>
    <xf numFmtId="0" fontId="7" fillId="0" borderId="71" xfId="0" applyFont="1" applyBorder="1" applyAlignment="1">
      <alignment horizontal="center" vertical="top"/>
    </xf>
    <xf numFmtId="0" fontId="8" fillId="10" borderId="56" xfId="0" applyFont="1" applyFill="1" applyBorder="1" applyAlignment="1">
      <alignment horizontal="center" vertical="center"/>
    </xf>
    <xf numFmtId="0" fontId="8" fillId="10" borderId="59" xfId="0" applyFont="1" applyFill="1" applyBorder="1" applyAlignment="1">
      <alignment horizontal="center" vertical="center"/>
    </xf>
    <xf numFmtId="0" fontId="8" fillId="9" borderId="18" xfId="0" applyFont="1" applyFill="1" applyBorder="1" applyAlignment="1">
      <alignment horizontal="center" vertical="center"/>
    </xf>
    <xf numFmtId="0" fontId="8" fillId="9" borderId="12" xfId="0" applyFont="1" applyFill="1" applyBorder="1" applyAlignment="1">
      <alignment horizontal="center" vertical="center"/>
    </xf>
    <xf numFmtId="0" fontId="8" fillId="10" borderId="66" xfId="0" applyFont="1" applyFill="1" applyBorder="1" applyAlignment="1">
      <alignment horizontal="center" vertical="center"/>
    </xf>
    <xf numFmtId="0" fontId="8" fillId="10" borderId="68" xfId="0" applyFont="1" applyFill="1" applyBorder="1" applyAlignment="1">
      <alignment horizontal="center" vertical="center"/>
    </xf>
    <xf numFmtId="0" fontId="8" fillId="10" borderId="36" xfId="0" applyFont="1" applyFill="1" applyBorder="1" applyAlignment="1">
      <alignment horizontal="center" vertical="center"/>
    </xf>
    <xf numFmtId="0" fontId="8" fillId="10" borderId="38" xfId="0" applyFont="1" applyFill="1" applyBorder="1" applyAlignment="1">
      <alignment horizontal="center" vertical="center"/>
    </xf>
    <xf numFmtId="0" fontId="8" fillId="9" borderId="18" xfId="0" applyFont="1" applyFill="1" applyBorder="1" applyAlignment="1">
      <alignment horizontal="center" vertical="center" wrapText="1"/>
    </xf>
    <xf numFmtId="0" fontId="8" fillId="9" borderId="60" xfId="0" applyFont="1" applyFill="1" applyBorder="1" applyAlignment="1">
      <alignment horizontal="center" vertical="center" wrapText="1"/>
    </xf>
    <xf numFmtId="0" fontId="8" fillId="9" borderId="14" xfId="0" applyFont="1" applyFill="1" applyBorder="1" applyAlignment="1">
      <alignment horizontal="center" vertical="center"/>
    </xf>
    <xf numFmtId="0" fontId="8" fillId="9" borderId="7" xfId="0" applyFont="1" applyFill="1" applyBorder="1" applyAlignment="1">
      <alignment horizontal="center" vertical="center"/>
    </xf>
    <xf numFmtId="0" fontId="8" fillId="9" borderId="5" xfId="0" applyFont="1" applyFill="1" applyBorder="1" applyAlignment="1">
      <alignment horizontal="center" vertical="center"/>
    </xf>
    <xf numFmtId="0" fontId="8" fillId="9" borderId="6" xfId="0" applyFont="1" applyFill="1" applyBorder="1" applyAlignment="1">
      <alignment horizontal="center" vertical="center"/>
    </xf>
    <xf numFmtId="0" fontId="8" fillId="9" borderId="31" xfId="0" applyFont="1" applyFill="1" applyBorder="1" applyAlignment="1">
      <alignment horizontal="center" vertical="center"/>
    </xf>
    <xf numFmtId="0" fontId="8" fillId="9" borderId="32" xfId="0" applyFont="1" applyFill="1" applyBorder="1" applyAlignment="1">
      <alignment horizontal="center" vertical="center"/>
    </xf>
    <xf numFmtId="0" fontId="8" fillId="9" borderId="5" xfId="0" applyFont="1" applyFill="1" applyBorder="1" applyAlignment="1">
      <alignment horizontal="center" vertical="center" wrapText="1"/>
    </xf>
    <xf numFmtId="0" fontId="8" fillId="9" borderId="4" xfId="0" applyFont="1" applyFill="1" applyBorder="1" applyAlignment="1">
      <alignment horizontal="center" vertical="center" wrapText="1"/>
    </xf>
    <xf numFmtId="0" fontId="8" fillId="9" borderId="19" xfId="0" applyFont="1" applyFill="1" applyBorder="1" applyAlignment="1">
      <alignment horizontal="center" vertical="center"/>
    </xf>
    <xf numFmtId="0" fontId="8" fillId="9" borderId="83" xfId="0" applyFont="1" applyFill="1" applyBorder="1" applyAlignment="1">
      <alignment horizontal="center" vertical="center"/>
    </xf>
    <xf numFmtId="0" fontId="8" fillId="9" borderId="84" xfId="0" applyFont="1" applyFill="1" applyBorder="1" applyAlignment="1">
      <alignment horizontal="center" vertical="center"/>
    </xf>
    <xf numFmtId="0" fontId="8" fillId="9" borderId="85" xfId="0" applyFont="1" applyFill="1" applyBorder="1" applyAlignment="1">
      <alignment horizontal="center" vertical="center"/>
    </xf>
    <xf numFmtId="0" fontId="8" fillId="9" borderId="78" xfId="0" applyFont="1" applyFill="1" applyBorder="1" applyAlignment="1">
      <alignment horizontal="center" vertical="center" wrapText="1"/>
    </xf>
    <xf numFmtId="0" fontId="8" fillId="9" borderId="76" xfId="0" applyFont="1" applyFill="1" applyBorder="1" applyAlignment="1">
      <alignment horizontal="center" vertical="center"/>
    </xf>
    <xf numFmtId="0" fontId="8" fillId="9" borderId="81" xfId="0" applyFont="1" applyFill="1" applyBorder="1" applyAlignment="1">
      <alignment horizontal="center" vertical="center"/>
    </xf>
    <xf numFmtId="0" fontId="8" fillId="9" borderId="31" xfId="0" applyFont="1" applyFill="1" applyBorder="1" applyAlignment="1">
      <alignment horizontal="center" vertical="center" wrapText="1"/>
    </xf>
    <xf numFmtId="0" fontId="8" fillId="9" borderId="33" xfId="0" applyFont="1" applyFill="1" applyBorder="1" applyAlignment="1">
      <alignment horizontal="center" vertical="center"/>
    </xf>
    <xf numFmtId="0" fontId="8" fillId="9" borderId="66" xfId="0" applyFont="1" applyFill="1" applyBorder="1" applyAlignment="1">
      <alignment horizontal="center" vertical="center" wrapText="1"/>
    </xf>
    <xf numFmtId="0" fontId="8" fillId="9" borderId="80" xfId="0" applyFont="1" applyFill="1" applyBorder="1" applyAlignment="1">
      <alignment horizontal="center" vertical="center" wrapText="1"/>
    </xf>
    <xf numFmtId="0" fontId="8" fillId="9" borderId="64" xfId="0" applyFont="1" applyFill="1" applyBorder="1" applyAlignment="1">
      <alignment horizontal="center" vertical="center" wrapText="1"/>
    </xf>
    <xf numFmtId="0" fontId="8" fillId="9" borderId="53" xfId="0" applyFont="1" applyFill="1" applyBorder="1" applyAlignment="1">
      <alignment horizontal="center" vertical="center" wrapText="1"/>
    </xf>
    <xf numFmtId="0" fontId="8" fillId="9" borderId="65" xfId="0" applyFont="1" applyFill="1" applyBorder="1" applyAlignment="1">
      <alignment horizontal="center" vertical="center" wrapText="1"/>
    </xf>
    <xf numFmtId="0" fontId="8" fillId="9" borderId="36" xfId="0" applyFont="1" applyFill="1" applyBorder="1" applyAlignment="1">
      <alignment horizontal="center" vertical="center" wrapText="1"/>
    </xf>
    <xf numFmtId="0" fontId="8" fillId="9" borderId="37" xfId="0" applyFont="1" applyFill="1" applyBorder="1" applyAlignment="1">
      <alignment horizontal="center" vertical="center" wrapText="1"/>
    </xf>
    <xf numFmtId="0" fontId="8" fillId="9" borderId="13" xfId="0" applyFont="1" applyFill="1" applyBorder="1" applyAlignment="1">
      <alignment horizontal="center" vertical="center" wrapText="1"/>
    </xf>
    <xf numFmtId="0" fontId="8" fillId="9" borderId="1" xfId="0" applyFont="1" applyFill="1" applyBorder="1" applyAlignment="1">
      <alignment horizontal="center" vertical="center" wrapText="1"/>
    </xf>
    <xf numFmtId="0" fontId="8" fillId="9" borderId="19" xfId="0" applyFont="1" applyFill="1" applyBorder="1" applyAlignment="1">
      <alignment horizontal="center" vertical="center" wrapText="1"/>
    </xf>
    <xf numFmtId="0" fontId="8" fillId="9" borderId="12" xfId="0" applyFont="1" applyFill="1" applyBorder="1" applyAlignment="1">
      <alignment horizontal="center" vertical="center" wrapText="1"/>
    </xf>
    <xf numFmtId="0" fontId="8" fillId="9" borderId="67" xfId="0" applyFont="1" applyFill="1" applyBorder="1" applyAlignment="1">
      <alignment horizontal="center" vertical="center" wrapText="1"/>
    </xf>
    <xf numFmtId="0" fontId="8" fillId="9" borderId="68"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8" fillId="9" borderId="38" xfId="0" applyFont="1" applyFill="1" applyBorder="1" applyAlignment="1">
      <alignment horizontal="center" vertical="center" wrapText="1"/>
    </xf>
    <xf numFmtId="0" fontId="8" fillId="9" borderId="16" xfId="0" applyFont="1" applyFill="1" applyBorder="1" applyAlignment="1">
      <alignment horizontal="center" vertical="center" wrapText="1"/>
    </xf>
    <xf numFmtId="0" fontId="8" fillId="9" borderId="78" xfId="0" applyFont="1" applyFill="1" applyBorder="1" applyAlignment="1">
      <alignment horizontal="center" vertical="center"/>
    </xf>
    <xf numFmtId="0" fontId="8" fillId="9" borderId="74" xfId="0" applyFont="1" applyFill="1" applyBorder="1" applyAlignment="1">
      <alignment horizontal="center" vertical="center"/>
    </xf>
    <xf numFmtId="0" fontId="8" fillId="9" borderId="75" xfId="0" applyFont="1" applyFill="1" applyBorder="1" applyAlignment="1">
      <alignment horizontal="center" vertical="center"/>
    </xf>
    <xf numFmtId="0" fontId="8" fillId="9" borderId="64" xfId="0" applyFont="1" applyFill="1" applyBorder="1" applyAlignment="1">
      <alignment horizontal="center" vertical="center"/>
    </xf>
    <xf numFmtId="0" fontId="8" fillId="9" borderId="65" xfId="0" applyFont="1" applyFill="1" applyBorder="1" applyAlignment="1">
      <alignment horizontal="center" vertical="center"/>
    </xf>
    <xf numFmtId="0" fontId="8" fillId="9" borderId="53" xfId="0" applyFont="1" applyFill="1" applyBorder="1" applyAlignment="1">
      <alignment horizontal="center" vertical="center"/>
    </xf>
    <xf numFmtId="0" fontId="8" fillId="9" borderId="6" xfId="0" applyFont="1" applyFill="1" applyBorder="1" applyAlignment="1">
      <alignment horizontal="center" vertical="center" wrapText="1"/>
    </xf>
    <xf numFmtId="0" fontId="7" fillId="0" borderId="18" xfId="0" applyFont="1" applyBorder="1" applyAlignment="1">
      <alignment horizontal="center" vertical="center"/>
    </xf>
    <xf numFmtId="176" fontId="7" fillId="0" borderId="66" xfId="1" applyNumberFormat="1" applyFont="1" applyBorder="1" applyAlignment="1">
      <alignment horizontal="right" vertical="center"/>
    </xf>
    <xf numFmtId="0" fontId="7" fillId="0" borderId="19" xfId="0" applyFont="1" applyBorder="1" applyAlignment="1">
      <alignment horizontal="center" vertical="center"/>
    </xf>
    <xf numFmtId="176" fontId="7" fillId="0" borderId="67" xfId="1" applyNumberFormat="1" applyFont="1" applyBorder="1">
      <alignment vertical="center"/>
    </xf>
    <xf numFmtId="176" fontId="7" fillId="0" borderId="13" xfId="1" applyNumberFormat="1" applyFont="1" applyBorder="1" applyAlignment="1">
      <alignment horizontal="right" vertical="center"/>
    </xf>
    <xf numFmtId="176" fontId="7" fillId="0" borderId="1" xfId="1" applyNumberFormat="1" applyFont="1" applyBorder="1" applyAlignment="1">
      <alignment horizontal="right" vertical="center"/>
    </xf>
    <xf numFmtId="176" fontId="7" fillId="0" borderId="73" xfId="1" applyNumberFormat="1" applyFont="1" applyBorder="1" applyAlignment="1">
      <alignment horizontal="right" vertical="center"/>
    </xf>
    <xf numFmtId="179" fontId="7" fillId="0" borderId="19" xfId="0" applyNumberFormat="1" applyFont="1" applyBorder="1">
      <alignment vertical="center"/>
    </xf>
    <xf numFmtId="0" fontId="7" fillId="0" borderId="67" xfId="0" applyFont="1" applyBorder="1">
      <alignment vertical="center"/>
    </xf>
    <xf numFmtId="0" fontId="7" fillId="0" borderId="55" xfId="0" applyFont="1" applyBorder="1" applyAlignment="1">
      <alignment horizontal="center" vertical="center"/>
    </xf>
    <xf numFmtId="179" fontId="7" fillId="0" borderId="55" xfId="0" applyNumberFormat="1" applyFont="1" applyBorder="1">
      <alignment vertical="center"/>
    </xf>
    <xf numFmtId="0" fontId="7" fillId="0" borderId="71" xfId="0" applyFont="1" applyBorder="1">
      <alignment vertical="center"/>
    </xf>
    <xf numFmtId="0" fontId="8" fillId="9" borderId="36" xfId="0" applyFont="1" applyFill="1" applyBorder="1" applyAlignment="1">
      <alignment horizontal="center" vertical="center"/>
    </xf>
    <xf numFmtId="0" fontId="8" fillId="9" borderId="38" xfId="0" applyFont="1" applyFill="1" applyBorder="1" applyAlignment="1">
      <alignment horizontal="center" vertical="center"/>
    </xf>
    <xf numFmtId="0" fontId="8" fillId="9" borderId="38" xfId="0" applyFont="1" applyFill="1" applyBorder="1" applyAlignment="1">
      <alignment horizontal="center" vertical="center"/>
    </xf>
    <xf numFmtId="38" fontId="8" fillId="7" borderId="4" xfId="1" applyFont="1" applyFill="1" applyBorder="1" applyAlignment="1">
      <alignment horizontal="center" vertical="center"/>
    </xf>
    <xf numFmtId="0" fontId="7" fillId="0" borderId="4" xfId="0" applyFont="1" applyBorder="1" applyAlignment="1">
      <alignment horizontal="center" vertical="center"/>
    </xf>
  </cellXfs>
  <cellStyles count="5">
    <cellStyle name="パーセント" xfId="3" builtinId="5"/>
    <cellStyle name="桁区切り" xfId="1" builtinId="6"/>
    <cellStyle name="桁区切り 2" xfId="2" xr:uid="{CECFADF3-438C-4004-B2BB-8072EBFCE91C}"/>
    <cellStyle name="標準" xfId="0" builtinId="0"/>
    <cellStyle name="標準 2" xfId="4" xr:uid="{FDE22440-B55F-449B-8714-83F254D62959}"/>
  </cellStyles>
  <dxfs count="3">
    <dxf>
      <numFmt numFmtId="184" formatCode="&quot;-&quot;"/>
      <fill>
        <patternFill>
          <bgColor theme="0" tint="-0.24994659260841701"/>
        </patternFill>
      </fill>
    </dxf>
    <dxf>
      <font>
        <strike val="0"/>
        <color auto="1"/>
      </font>
      <fill>
        <patternFill>
          <fgColor rgb="FFFFC000"/>
          <bgColor rgb="FFFFC000"/>
        </patternFill>
      </fill>
    </dxf>
    <dxf>
      <numFmt numFmtId="184" formatCode="&quot;-&quot;"/>
      <fill>
        <patternFill>
          <bgColor theme="0" tint="-0.24994659260841701"/>
        </patternFill>
      </fill>
    </dxf>
  </dxfs>
  <tableStyles count="0" defaultTableStyle="TableStyleMedium2" defaultPivotStyle="PivotStyleLight16"/>
  <colors>
    <mruColors>
      <color rgb="FF6699FF"/>
      <color rgb="FFFF99FF"/>
      <color rgb="FFCCFFCC"/>
      <color rgb="FF99FF99"/>
      <color rgb="FF00FFFF"/>
      <color rgb="FF00FF00"/>
      <color rgb="FF33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fmlaLink="【入力シート】!$L$4" lockText="1" noThreeD="1"/>
</file>

<file path=xl/ctrlProps/ctrlProp2.xml><?xml version="1.0" encoding="utf-8"?>
<formControlPr xmlns="http://schemas.microsoft.com/office/spreadsheetml/2009/9/main" objectType="CheckBox" fmlaLink="【入力シート】!$M$4" lockText="1" noThreeD="1"/>
</file>

<file path=xl/ctrlProps/ctrlProp3.xml><?xml version="1.0" encoding="utf-8"?>
<formControlPr xmlns="http://schemas.microsoft.com/office/spreadsheetml/2009/9/main" objectType="CheckBox" fmlaLink="【入力シート】!$N$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76200</xdr:colOff>
          <xdr:row>9</xdr:row>
          <xdr:rowOff>942975</xdr:rowOff>
        </xdr:from>
        <xdr:to>
          <xdr:col>6</xdr:col>
          <xdr:colOff>666750</xdr:colOff>
          <xdr:row>10</xdr:row>
          <xdr:rowOff>190500</xdr:rowOff>
        </xdr:to>
        <xdr:sp macro="" textlink="">
          <xdr:nvSpPr>
            <xdr:cNvPr id="1025" name="Check Box 1" descr=" 　「自給率（一次需要分）」（「当初の需要増加額」における県内財需要率）は，産業連関表の自給率に従う。"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「自給率（直接需要分）」（「直接効果によって誘発された需要」における県内財需要率）を調整する。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10</xdr:row>
          <xdr:rowOff>190500</xdr:rowOff>
        </xdr:from>
        <xdr:to>
          <xdr:col>6</xdr:col>
          <xdr:colOff>666750</xdr:colOff>
          <xdr:row>10</xdr:row>
          <xdr:rowOff>438150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「自給率（誘発需要分）」（ 「雇用者所得の増加によって誘発された需要」における県内財需要率）を調整する。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13</xdr:row>
          <xdr:rowOff>1238250</xdr:rowOff>
        </xdr:from>
        <xdr:to>
          <xdr:col>6</xdr:col>
          <xdr:colOff>666750</xdr:colOff>
          <xdr:row>14</xdr:row>
          <xdr:rowOff>238125</xdr:rowOff>
        </xdr:to>
        <xdr:sp macro="" textlink="">
          <xdr:nvSpPr>
            <xdr:cNvPr id="1028" name="Check Box 4" descr=" 　「自給率（一次需要分）」（「当初の需要増加額」における県内財需要率）は，産業連関表の自給率に従う。"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317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屑・副産物が生じている部門（民間消費支出が負値である部門）を控除した，民間消費支出構造（家計消費パターン）を用いる。</a:t>
              </a:r>
            </a:p>
          </xdr:txBody>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73AC5-168F-4AE6-B7C4-B8624973AF4E}">
  <sheetPr codeName="Sheet1">
    <pageSetUpPr fitToPage="1"/>
  </sheetPr>
  <dimension ref="A1:F7"/>
  <sheetViews>
    <sheetView zoomScaleNormal="100" workbookViewId="0"/>
  </sheetViews>
  <sheetFormatPr defaultRowHeight="18.75" x14ac:dyDescent="0.15"/>
  <cols>
    <col min="1" max="1" width="3.25" style="1" customWidth="1"/>
    <col min="2" max="2" width="9.25" style="1" bestFit="1" customWidth="1"/>
    <col min="3" max="3" width="19.5" style="1" customWidth="1"/>
    <col min="4" max="4" width="76.375" style="1" bestFit="1" customWidth="1"/>
    <col min="5" max="5" width="15" style="1" bestFit="1" customWidth="1"/>
    <col min="6" max="6" width="33.875" style="1" bestFit="1" customWidth="1"/>
    <col min="7" max="16384" width="9" style="1"/>
  </cols>
  <sheetData>
    <row r="1" spans="1:6" x14ac:dyDescent="0.15">
      <c r="A1" s="235" t="s">
        <v>326</v>
      </c>
    </row>
    <row r="3" spans="1:6" x14ac:dyDescent="0.15">
      <c r="B3" s="244" t="s">
        <v>191</v>
      </c>
      <c r="C3" s="245" t="s">
        <v>194</v>
      </c>
      <c r="D3" s="245" t="s">
        <v>188</v>
      </c>
      <c r="E3" s="245" t="s">
        <v>189</v>
      </c>
      <c r="F3" s="246" t="s">
        <v>190</v>
      </c>
    </row>
    <row r="4" spans="1:6" x14ac:dyDescent="0.15">
      <c r="B4" s="236">
        <v>1</v>
      </c>
      <c r="C4" s="237" t="s">
        <v>195</v>
      </c>
      <c r="D4" s="237" t="s">
        <v>196</v>
      </c>
      <c r="E4" s="238" t="s">
        <v>192</v>
      </c>
      <c r="F4" s="239" t="s">
        <v>193</v>
      </c>
    </row>
    <row r="5" spans="1:6" x14ac:dyDescent="0.15">
      <c r="B5" s="236">
        <v>2</v>
      </c>
      <c r="C5" s="237" t="s">
        <v>195</v>
      </c>
      <c r="D5" s="237" t="s">
        <v>197</v>
      </c>
      <c r="E5" s="238" t="s">
        <v>192</v>
      </c>
      <c r="F5" s="239" t="s">
        <v>330</v>
      </c>
    </row>
    <row r="6" spans="1:6" x14ac:dyDescent="0.15">
      <c r="B6" s="236">
        <v>3</v>
      </c>
      <c r="C6" s="237" t="s">
        <v>198</v>
      </c>
      <c r="D6" s="237" t="s">
        <v>202</v>
      </c>
      <c r="E6" s="238" t="s">
        <v>192</v>
      </c>
      <c r="F6" s="239" t="s">
        <v>200</v>
      </c>
    </row>
    <row r="7" spans="1:6" x14ac:dyDescent="0.15">
      <c r="B7" s="240">
        <v>4</v>
      </c>
      <c r="C7" s="241" t="s">
        <v>201</v>
      </c>
      <c r="D7" s="241" t="s">
        <v>203</v>
      </c>
      <c r="E7" s="242" t="s">
        <v>348</v>
      </c>
      <c r="F7" s="243" t="s">
        <v>199</v>
      </c>
    </row>
  </sheetData>
  <phoneticPr fontId="2"/>
  <pageMargins left="0.7" right="0.7" top="0.75" bottom="0.75" header="0.3" footer="0.3"/>
  <pageSetup paperSize="9" scale="8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94EDF-D6CD-4F2B-B5F7-9FA8B488C6B9}">
  <sheetPr codeName="Sheet10">
    <tabColor theme="4" tint="0.59999389629810485"/>
    <pageSetUpPr fitToPage="1"/>
  </sheetPr>
  <dimension ref="A1:AQ44"/>
  <sheetViews>
    <sheetView workbookViewId="0">
      <pane xSplit="2" ySplit="3" topLeftCell="C4" activePane="bottomRight" state="frozen"/>
      <selection activeCell="CU43" sqref="CU43"/>
      <selection pane="topRight" activeCell="CU43" sqref="CU43"/>
      <selection pane="bottomLeft" activeCell="CU43" sqref="CU43"/>
      <selection pane="bottomRight"/>
    </sheetView>
  </sheetViews>
  <sheetFormatPr defaultRowHeight="12.75" x14ac:dyDescent="0.15"/>
  <cols>
    <col min="1" max="1" width="3.875" style="22" bestFit="1" customWidth="1"/>
    <col min="2" max="2" width="37.75" style="3" bestFit="1" customWidth="1"/>
    <col min="3" max="105" width="12.5" style="3" customWidth="1"/>
    <col min="106" max="114" width="18.625" style="3" customWidth="1"/>
    <col min="115" max="16384" width="9" style="3"/>
  </cols>
  <sheetData>
    <row r="1" spans="1:43" x14ac:dyDescent="0.15">
      <c r="A1" s="2" t="s">
        <v>302</v>
      </c>
    </row>
    <row r="2" spans="1:43" x14ac:dyDescent="0.15">
      <c r="A2" s="414"/>
      <c r="B2" s="415"/>
      <c r="C2" s="251" t="s">
        <v>141</v>
      </c>
      <c r="D2" s="252" t="s">
        <v>145</v>
      </c>
      <c r="E2" s="252" t="s">
        <v>146</v>
      </c>
      <c r="F2" s="252" t="s">
        <v>142</v>
      </c>
      <c r="G2" s="252" t="s">
        <v>151</v>
      </c>
      <c r="H2" s="252" t="s">
        <v>155</v>
      </c>
      <c r="I2" s="252" t="s">
        <v>234</v>
      </c>
      <c r="J2" s="252" t="s">
        <v>235</v>
      </c>
      <c r="K2" s="252" t="s">
        <v>236</v>
      </c>
      <c r="L2" s="252" t="s">
        <v>237</v>
      </c>
      <c r="M2" s="252" t="s">
        <v>238</v>
      </c>
      <c r="N2" s="252" t="s">
        <v>239</v>
      </c>
      <c r="O2" s="252" t="s">
        <v>240</v>
      </c>
      <c r="P2" s="252" t="s">
        <v>241</v>
      </c>
      <c r="Q2" s="252" t="s">
        <v>242</v>
      </c>
      <c r="R2" s="252" t="s">
        <v>243</v>
      </c>
      <c r="S2" s="252" t="s">
        <v>244</v>
      </c>
      <c r="T2" s="252" t="s">
        <v>245</v>
      </c>
      <c r="U2" s="252" t="s">
        <v>246</v>
      </c>
      <c r="V2" s="252" t="s">
        <v>247</v>
      </c>
      <c r="W2" s="252" t="s">
        <v>248</v>
      </c>
      <c r="X2" s="252" t="s">
        <v>249</v>
      </c>
      <c r="Y2" s="252" t="s">
        <v>250</v>
      </c>
      <c r="Z2" s="252" t="s">
        <v>251</v>
      </c>
      <c r="AA2" s="252" t="s">
        <v>252</v>
      </c>
      <c r="AB2" s="252" t="s">
        <v>253</v>
      </c>
      <c r="AC2" s="252" t="s">
        <v>254</v>
      </c>
      <c r="AD2" s="252" t="s">
        <v>255</v>
      </c>
      <c r="AE2" s="252" t="s">
        <v>256</v>
      </c>
      <c r="AF2" s="252" t="s">
        <v>257</v>
      </c>
      <c r="AG2" s="252" t="s">
        <v>258</v>
      </c>
      <c r="AH2" s="252" t="s">
        <v>259</v>
      </c>
      <c r="AI2" s="252" t="s">
        <v>260</v>
      </c>
      <c r="AJ2" s="252" t="s">
        <v>261</v>
      </c>
      <c r="AK2" s="252" t="s">
        <v>262</v>
      </c>
      <c r="AL2" s="252" t="s">
        <v>263</v>
      </c>
      <c r="AM2" s="252" t="s">
        <v>25</v>
      </c>
      <c r="AN2" s="252" t="s">
        <v>27</v>
      </c>
      <c r="AO2" s="252" t="s">
        <v>264</v>
      </c>
      <c r="AP2" s="252" t="s">
        <v>265</v>
      </c>
      <c r="AQ2" s="253" t="s">
        <v>266</v>
      </c>
    </row>
    <row r="3" spans="1:43" x14ac:dyDescent="0.15">
      <c r="A3" s="416"/>
      <c r="B3" s="417"/>
      <c r="C3" s="21" t="s">
        <v>209</v>
      </c>
      <c r="D3" s="21" t="s">
        <v>5</v>
      </c>
      <c r="E3" s="21" t="s">
        <v>6</v>
      </c>
      <c r="F3" s="21" t="s">
        <v>210</v>
      </c>
      <c r="G3" s="21" t="s">
        <v>211</v>
      </c>
      <c r="H3" s="21" t="s">
        <v>212</v>
      </c>
      <c r="I3" s="21" t="s">
        <v>213</v>
      </c>
      <c r="J3" s="21" t="s">
        <v>214</v>
      </c>
      <c r="K3" s="21" t="s">
        <v>7</v>
      </c>
      <c r="L3" s="21" t="s">
        <v>215</v>
      </c>
      <c r="M3" s="21" t="s">
        <v>216</v>
      </c>
      <c r="N3" s="21" t="s">
        <v>217</v>
      </c>
      <c r="O3" s="21" t="s">
        <v>218</v>
      </c>
      <c r="P3" s="21" t="s">
        <v>219</v>
      </c>
      <c r="Q3" s="21" t="s">
        <v>8</v>
      </c>
      <c r="R3" s="21" t="s">
        <v>9</v>
      </c>
      <c r="S3" s="21" t="s">
        <v>10</v>
      </c>
      <c r="T3" s="21" t="s">
        <v>220</v>
      </c>
      <c r="U3" s="21" t="s">
        <v>221</v>
      </c>
      <c r="V3" s="21" t="s">
        <v>11</v>
      </c>
      <c r="W3" s="21" t="s">
        <v>222</v>
      </c>
      <c r="X3" s="21" t="s">
        <v>12</v>
      </c>
      <c r="Y3" s="21" t="s">
        <v>223</v>
      </c>
      <c r="Z3" s="21" t="s">
        <v>224</v>
      </c>
      <c r="AA3" s="21" t="s">
        <v>13</v>
      </c>
      <c r="AB3" s="21" t="s">
        <v>14</v>
      </c>
      <c r="AC3" s="21" t="s">
        <v>15</v>
      </c>
      <c r="AD3" s="21" t="s">
        <v>16</v>
      </c>
      <c r="AE3" s="21" t="s">
        <v>225</v>
      </c>
      <c r="AF3" s="21" t="s">
        <v>226</v>
      </c>
      <c r="AG3" s="21" t="s">
        <v>227</v>
      </c>
      <c r="AH3" s="21" t="s">
        <v>23</v>
      </c>
      <c r="AI3" s="21" t="s">
        <v>228</v>
      </c>
      <c r="AJ3" s="21" t="s">
        <v>229</v>
      </c>
      <c r="AK3" s="21" t="s">
        <v>24</v>
      </c>
      <c r="AL3" s="21" t="s">
        <v>230</v>
      </c>
      <c r="AM3" s="21" t="s">
        <v>26</v>
      </c>
      <c r="AN3" s="21" t="s">
        <v>28</v>
      </c>
      <c r="AO3" s="21" t="s">
        <v>231</v>
      </c>
      <c r="AP3" s="21" t="s">
        <v>29</v>
      </c>
      <c r="AQ3" s="20" t="s">
        <v>30</v>
      </c>
    </row>
    <row r="4" spans="1:43" x14ac:dyDescent="0.15">
      <c r="A4" s="4" t="s">
        <v>141</v>
      </c>
      <c r="B4" s="5" t="s">
        <v>209</v>
      </c>
      <c r="C4" s="269">
        <f t="array" ref="C4:AQ44">MINVERSE(_xlfn.MUNIT(COUNTA(B4:B44))-MMULT((_xlfn.MUNIT(COUNTA(B4:B44))-_xlfn.MUNIT(COUNTA(B4:B44))*各種係数表!H8:H48),【別表】投入係数表!C4:AQ44))</f>
        <v>1.1295738619326785</v>
      </c>
      <c r="D4" s="269">
        <v>2.8659656677766038E-3</v>
      </c>
      <c r="E4" s="269">
        <v>2.0125714505222363E-2</v>
      </c>
      <c r="F4" s="269">
        <v>3.1930474452596501E-5</v>
      </c>
      <c r="G4" s="269">
        <v>0.26290270065559429</v>
      </c>
      <c r="H4" s="269">
        <v>5.8227802208963609E-4</v>
      </c>
      <c r="I4" s="269">
        <v>4.6369847400570888E-3</v>
      </c>
      <c r="J4" s="269">
        <v>1.0407080409289159E-3</v>
      </c>
      <c r="K4" s="269">
        <v>1.5778662339832811E-5</v>
      </c>
      <c r="L4" s="269">
        <v>7.3453441359099924E-4</v>
      </c>
      <c r="M4" s="269">
        <v>1.680856300798773E-4</v>
      </c>
      <c r="N4" s="269">
        <v>8.50456218200669E-6</v>
      </c>
      <c r="O4" s="269">
        <v>1.2279204876577425E-4</v>
      </c>
      <c r="P4" s="269">
        <v>2.2914503492289041E-5</v>
      </c>
      <c r="Q4" s="269">
        <v>1.9903293486585494E-5</v>
      </c>
      <c r="R4" s="269">
        <v>1.7888456689028515E-5</v>
      </c>
      <c r="S4" s="269">
        <v>2.8500644035665935E-5</v>
      </c>
      <c r="T4" s="269">
        <v>2.8018480028059825E-5</v>
      </c>
      <c r="U4" s="269">
        <v>2.5280805811146659E-5</v>
      </c>
      <c r="V4" s="269">
        <v>2.5226116990901533E-5</v>
      </c>
      <c r="W4" s="269">
        <v>1.23821506325365E-5</v>
      </c>
      <c r="X4" s="269">
        <v>2.8303496998243497E-3</v>
      </c>
      <c r="Y4" s="269">
        <v>8.0496440340884227E-4</v>
      </c>
      <c r="Z4" s="269">
        <v>5.3517751210516253E-5</v>
      </c>
      <c r="AA4" s="269">
        <v>8.8398154317578603E-5</v>
      </c>
      <c r="AB4" s="269">
        <v>3.5758039099255929E-5</v>
      </c>
      <c r="AC4" s="269">
        <v>1.6684944225463252E-4</v>
      </c>
      <c r="AD4" s="269">
        <v>4.1889730183249956E-5</v>
      </c>
      <c r="AE4" s="269">
        <v>2.3033638631905088E-5</v>
      </c>
      <c r="AF4" s="269">
        <v>1.0117619337218828E-4</v>
      </c>
      <c r="AG4" s="269">
        <v>6.5866917825899154E-5</v>
      </c>
      <c r="AH4" s="269">
        <v>1.1927038209169832E-4</v>
      </c>
      <c r="AI4" s="269">
        <v>1.6928964458200499E-3</v>
      </c>
      <c r="AJ4" s="269">
        <v>2.2965395599023335E-3</v>
      </c>
      <c r="AK4" s="269">
        <v>1.2658579320157942E-3</v>
      </c>
      <c r="AL4" s="269">
        <v>3.9435559113056503E-5</v>
      </c>
      <c r="AM4" s="269">
        <v>2.3486420525988209E-2</v>
      </c>
      <c r="AN4" s="269">
        <v>4.1296999115041484E-2</v>
      </c>
      <c r="AO4" s="269">
        <v>1.5130478794500037E-3</v>
      </c>
      <c r="AP4" s="269">
        <v>6.6869459224946828E-4</v>
      </c>
      <c r="AQ4" s="270">
        <v>4.2955275135539379E-4</v>
      </c>
    </row>
    <row r="5" spans="1:43" x14ac:dyDescent="0.15">
      <c r="A5" s="4" t="s">
        <v>145</v>
      </c>
      <c r="B5" s="5" t="s">
        <v>5</v>
      </c>
      <c r="C5" s="269">
        <v>6.7451731868228035E-4</v>
      </c>
      <c r="D5" s="269">
        <v>1.2106406460809278</v>
      </c>
      <c r="E5" s="269">
        <v>6.5010410134261169E-4</v>
      </c>
      <c r="F5" s="269">
        <v>1.2210569146610685E-4</v>
      </c>
      <c r="G5" s="269">
        <v>1.0216751018490994E-3</v>
      </c>
      <c r="H5" s="269">
        <v>9.8201690595233943E-5</v>
      </c>
      <c r="I5" s="269">
        <v>7.2842481845768595E-2</v>
      </c>
      <c r="J5" s="269">
        <v>2.1050657836678484E-4</v>
      </c>
      <c r="K5" s="269">
        <v>2.4695133579471614E-5</v>
      </c>
      <c r="L5" s="269">
        <v>1.0568698516178386E-4</v>
      </c>
      <c r="M5" s="269">
        <v>5.1161563592787328E-4</v>
      </c>
      <c r="N5" s="269">
        <v>1.8345024350696597E-5</v>
      </c>
      <c r="O5" s="269">
        <v>7.7181164436859317E-5</v>
      </c>
      <c r="P5" s="269">
        <v>9.7112773004443551E-5</v>
      </c>
      <c r="Q5" s="269">
        <v>4.9698144602311879E-5</v>
      </c>
      <c r="R5" s="269">
        <v>5.6994442732169865E-5</v>
      </c>
      <c r="S5" s="269">
        <v>1.4649969133085069E-4</v>
      </c>
      <c r="T5" s="269">
        <v>1.1122826354348983E-4</v>
      </c>
      <c r="U5" s="269">
        <v>1.2970775497913646E-4</v>
      </c>
      <c r="V5" s="269">
        <v>9.9033267159288804E-5</v>
      </c>
      <c r="W5" s="269">
        <v>3.4741375890494591E-5</v>
      </c>
      <c r="X5" s="269">
        <v>1.1680891450321844E-3</v>
      </c>
      <c r="Y5" s="269">
        <v>7.6996088049117247E-4</v>
      </c>
      <c r="Z5" s="269">
        <v>8.8094751366345688E-5</v>
      </c>
      <c r="AA5" s="269">
        <v>1.3464862202372619E-4</v>
      </c>
      <c r="AB5" s="269">
        <v>1.4355449450276328E-4</v>
      </c>
      <c r="AC5" s="269">
        <v>1.8962314717985284E-4</v>
      </c>
      <c r="AD5" s="269">
        <v>1.4700224447578255E-4</v>
      </c>
      <c r="AE5" s="269">
        <v>3.8664607833902752E-5</v>
      </c>
      <c r="AF5" s="269">
        <v>1.0350366956635892E-4</v>
      </c>
      <c r="AG5" s="269">
        <v>2.5386184078086358E-4</v>
      </c>
      <c r="AH5" s="269">
        <v>7.5246473735428657E-5</v>
      </c>
      <c r="AI5" s="269">
        <v>2.4633733917705456E-4</v>
      </c>
      <c r="AJ5" s="269">
        <v>2.251517190932456E-4</v>
      </c>
      <c r="AK5" s="269">
        <v>3.7467921096467135E-4</v>
      </c>
      <c r="AL5" s="269">
        <v>1.0554708807159561E-4</v>
      </c>
      <c r="AM5" s="269">
        <v>1.9210299584866508E-3</v>
      </c>
      <c r="AN5" s="269">
        <v>2.7870194360332364E-3</v>
      </c>
      <c r="AO5" s="269">
        <v>1.8123806718887067E-4</v>
      </c>
      <c r="AP5" s="269">
        <v>8.5461787726956815E-3</v>
      </c>
      <c r="AQ5" s="270">
        <v>4.6147019954023714E-5</v>
      </c>
    </row>
    <row r="6" spans="1:43" x14ac:dyDescent="0.15">
      <c r="A6" s="4" t="s">
        <v>146</v>
      </c>
      <c r="B6" s="5" t="s">
        <v>6</v>
      </c>
      <c r="C6" s="269">
        <v>1.9508517280078289E-3</v>
      </c>
      <c r="D6" s="269">
        <v>1.3989849017978387E-4</v>
      </c>
      <c r="E6" s="269">
        <v>1.0574162871585584</v>
      </c>
      <c r="F6" s="269">
        <v>1.9628325365799371E-6</v>
      </c>
      <c r="G6" s="269">
        <v>1.7796147296607057E-2</v>
      </c>
      <c r="H6" s="269">
        <v>1.2441933558763499E-5</v>
      </c>
      <c r="I6" s="269">
        <v>3.4314345952848038E-5</v>
      </c>
      <c r="J6" s="269">
        <v>6.8137283224350048E-5</v>
      </c>
      <c r="K6" s="269">
        <v>7.7187783491497593E-7</v>
      </c>
      <c r="L6" s="269">
        <v>2.5827819125948951E-6</v>
      </c>
      <c r="M6" s="269">
        <v>6.9120154700227399E-6</v>
      </c>
      <c r="N6" s="269">
        <v>3.347955264916197E-7</v>
      </c>
      <c r="O6" s="269">
        <v>1.6192441019290928E-5</v>
      </c>
      <c r="P6" s="269">
        <v>8.6527447699506154E-7</v>
      </c>
      <c r="Q6" s="269">
        <v>7.9568397091119383E-7</v>
      </c>
      <c r="R6" s="269">
        <v>9.999953226028356E-7</v>
      </c>
      <c r="S6" s="269">
        <v>1.1708814742229869E-6</v>
      </c>
      <c r="T6" s="269">
        <v>1.0780099053805257E-6</v>
      </c>
      <c r="U6" s="269">
        <v>9.319263742185077E-7</v>
      </c>
      <c r="V6" s="269">
        <v>1.1617400923310311E-6</v>
      </c>
      <c r="W6" s="269">
        <v>4.4460835889874736E-7</v>
      </c>
      <c r="X6" s="269">
        <v>4.6356326775931055E-4</v>
      </c>
      <c r="Y6" s="269">
        <v>3.8076391625349976E-6</v>
      </c>
      <c r="Z6" s="269">
        <v>1.9950582280062027E-6</v>
      </c>
      <c r="AA6" s="269">
        <v>1.6806959872710969E-6</v>
      </c>
      <c r="AB6" s="269">
        <v>1.8290644812357005E-6</v>
      </c>
      <c r="AC6" s="269">
        <v>3.0305357553207509E-6</v>
      </c>
      <c r="AD6" s="269">
        <v>2.841243148319695E-6</v>
      </c>
      <c r="AE6" s="269">
        <v>4.7489135048110329E-7</v>
      </c>
      <c r="AF6" s="269">
        <v>7.5648368836246064E-6</v>
      </c>
      <c r="AG6" s="269">
        <v>4.4327882736833433E-6</v>
      </c>
      <c r="AH6" s="269">
        <v>1.1465143356488812E-5</v>
      </c>
      <c r="AI6" s="269">
        <v>1.4032767873986928E-4</v>
      </c>
      <c r="AJ6" s="269">
        <v>3.3785857986703245E-4</v>
      </c>
      <c r="AK6" s="269">
        <v>1.5672978224036129E-5</v>
      </c>
      <c r="AL6" s="269">
        <v>1.7457778553207749E-6</v>
      </c>
      <c r="AM6" s="269">
        <v>4.906421757632516E-3</v>
      </c>
      <c r="AN6" s="269">
        <v>7.2365894737326701E-3</v>
      </c>
      <c r="AO6" s="269">
        <v>1.1550913484990335E-4</v>
      </c>
      <c r="AP6" s="269">
        <v>2.086228041462503E-5</v>
      </c>
      <c r="AQ6" s="270">
        <v>2.8778200975285809E-5</v>
      </c>
    </row>
    <row r="7" spans="1:43" x14ac:dyDescent="0.15">
      <c r="A7" s="4" t="s">
        <v>142</v>
      </c>
      <c r="B7" s="5" t="s">
        <v>210</v>
      </c>
      <c r="C7" s="269">
        <v>2.5096465982599127E-4</v>
      </c>
      <c r="D7" s="269">
        <v>2.3476757473088426E-4</v>
      </c>
      <c r="E7" s="269">
        <v>3.3784978813299901E-4</v>
      </c>
      <c r="F7" s="269">
        <v>1.0016183380720411</v>
      </c>
      <c r="G7" s="269">
        <v>2.3857383804408059E-4</v>
      </c>
      <c r="H7" s="269">
        <v>2.3614765661484E-4</v>
      </c>
      <c r="I7" s="269">
        <v>1.9943553072370259E-3</v>
      </c>
      <c r="J7" s="269">
        <v>4.747729100864166E-3</v>
      </c>
      <c r="K7" s="269">
        <v>7.9952302232219521E-3</v>
      </c>
      <c r="L7" s="269">
        <v>3.3171857778772326E-4</v>
      </c>
      <c r="M7" s="269">
        <v>7.5658232712072617E-3</v>
      </c>
      <c r="N7" s="269">
        <v>9.6050014719063781E-5</v>
      </c>
      <c r="O7" s="269">
        <v>3.1294650078017593E-2</v>
      </c>
      <c r="P7" s="269">
        <v>4.3301589580544927E-4</v>
      </c>
      <c r="Q7" s="269">
        <v>2.4242782303147327E-4</v>
      </c>
      <c r="R7" s="269">
        <v>2.133374829089691E-4</v>
      </c>
      <c r="S7" s="269">
        <v>3.1265070922001321E-4</v>
      </c>
      <c r="T7" s="269">
        <v>6.6903437889684651E-4</v>
      </c>
      <c r="U7" s="269">
        <v>4.2123173102296557E-4</v>
      </c>
      <c r="V7" s="269">
        <v>2.0040454903678622E-4</v>
      </c>
      <c r="W7" s="269">
        <v>2.4711610477013113E-4</v>
      </c>
      <c r="X7" s="269">
        <v>3.8299884724800277E-4</v>
      </c>
      <c r="Y7" s="269">
        <v>7.9951563090609331E-4</v>
      </c>
      <c r="Z7" s="269">
        <v>1.2811054639872419E-2</v>
      </c>
      <c r="AA7" s="269">
        <v>7.085108202668143E-4</v>
      </c>
      <c r="AB7" s="269">
        <v>7.5871497653978454E-4</v>
      </c>
      <c r="AC7" s="269">
        <v>3.7131095860249688E-4</v>
      </c>
      <c r="AD7" s="269">
        <v>9.8366945067352094E-5</v>
      </c>
      <c r="AE7" s="269">
        <v>5.9515370316829713E-5</v>
      </c>
      <c r="AF7" s="269">
        <v>1.7973067322074306E-4</v>
      </c>
      <c r="AG7" s="269">
        <v>1.6584287939028688E-4</v>
      </c>
      <c r="AH7" s="269">
        <v>1.78806863861927E-4</v>
      </c>
      <c r="AI7" s="269">
        <v>2.2303185752299876E-4</v>
      </c>
      <c r="AJ7" s="269">
        <v>2.1067890710728615E-4</v>
      </c>
      <c r="AK7" s="269">
        <v>9.3409473521187145E-5</v>
      </c>
      <c r="AL7" s="269">
        <v>1.4094824759823324E-4</v>
      </c>
      <c r="AM7" s="269">
        <v>8.0221980726788238E-4</v>
      </c>
      <c r="AN7" s="269">
        <v>4.4696716207813064E-4</v>
      </c>
      <c r="AO7" s="269">
        <v>3.8734359342068521E-4</v>
      </c>
      <c r="AP7" s="269">
        <v>3.3542736887069556E-4</v>
      </c>
      <c r="AQ7" s="270">
        <v>1.1449580362906171E-4</v>
      </c>
    </row>
    <row r="8" spans="1:43" x14ac:dyDescent="0.15">
      <c r="A8" s="4" t="s">
        <v>151</v>
      </c>
      <c r="B8" s="5" t="s">
        <v>211</v>
      </c>
      <c r="C8" s="269">
        <v>0.12106707541130847</v>
      </c>
      <c r="D8" s="269">
        <v>8.6217531659859657E-3</v>
      </c>
      <c r="E8" s="269">
        <v>8.4438028397609263E-2</v>
      </c>
      <c r="F8" s="269">
        <v>4.436192446070172E-5</v>
      </c>
      <c r="G8" s="269">
        <v>1.1048672031222393</v>
      </c>
      <c r="H8" s="269">
        <v>6.1994265059258323E-4</v>
      </c>
      <c r="I8" s="269">
        <v>1.9736185651544487E-3</v>
      </c>
      <c r="J8" s="269">
        <v>3.2952436560207674E-3</v>
      </c>
      <c r="K8" s="269">
        <v>2.8023553647258243E-5</v>
      </c>
      <c r="L8" s="269">
        <v>1.0991640125148521E-4</v>
      </c>
      <c r="M8" s="269">
        <v>3.4800529028301575E-4</v>
      </c>
      <c r="N8" s="269">
        <v>1.1072853107018095E-5</v>
      </c>
      <c r="O8" s="269">
        <v>6.8780728702957502E-5</v>
      </c>
      <c r="P8" s="269">
        <v>2.335070832017745E-5</v>
      </c>
      <c r="Q8" s="269">
        <v>2.444119456153442E-5</v>
      </c>
      <c r="R8" s="269">
        <v>1.8435212137076855E-5</v>
      </c>
      <c r="S8" s="269">
        <v>2.1176578713065986E-5</v>
      </c>
      <c r="T8" s="269">
        <v>2.5265442027675194E-5</v>
      </c>
      <c r="U8" s="269">
        <v>2.2555141268001756E-5</v>
      </c>
      <c r="V8" s="269">
        <v>2.3602137158309445E-5</v>
      </c>
      <c r="W8" s="269">
        <v>1.0175136199639342E-5</v>
      </c>
      <c r="X8" s="269">
        <v>9.9485633197763236E-4</v>
      </c>
      <c r="Y8" s="269">
        <v>1.7501654586355123E-4</v>
      </c>
      <c r="Z8" s="269">
        <v>3.9520943461035501E-5</v>
      </c>
      <c r="AA8" s="269">
        <v>4.73148916667146E-5</v>
      </c>
      <c r="AB8" s="269">
        <v>3.4235463083800629E-5</v>
      </c>
      <c r="AC8" s="269">
        <v>1.0802300514378498E-4</v>
      </c>
      <c r="AD8" s="269">
        <v>3.8196823177546979E-5</v>
      </c>
      <c r="AE8" s="269">
        <v>1.2759420487370894E-5</v>
      </c>
      <c r="AF8" s="269">
        <v>1.2810985489230948E-4</v>
      </c>
      <c r="AG8" s="269">
        <v>6.2053582323295863E-5</v>
      </c>
      <c r="AH8" s="269">
        <v>3.5632761592726056E-4</v>
      </c>
      <c r="AI8" s="269">
        <v>3.2682384006096016E-3</v>
      </c>
      <c r="AJ8" s="269">
        <v>4.4591839238783907E-3</v>
      </c>
      <c r="AK8" s="269">
        <v>7.1842745944809458E-4</v>
      </c>
      <c r="AL8" s="269">
        <v>3.0676718545402936E-5</v>
      </c>
      <c r="AM8" s="269">
        <v>4.7013939377106566E-2</v>
      </c>
      <c r="AN8" s="269">
        <v>0.11339161349130297</v>
      </c>
      <c r="AO8" s="269">
        <v>1.431158481035212E-3</v>
      </c>
      <c r="AP8" s="269">
        <v>2.8824436981098668E-4</v>
      </c>
      <c r="AQ8" s="270">
        <v>1.7036835821177703E-3</v>
      </c>
    </row>
    <row r="9" spans="1:43" x14ac:dyDescent="0.15">
      <c r="A9" s="4" t="s">
        <v>155</v>
      </c>
      <c r="B9" s="5" t="s">
        <v>212</v>
      </c>
      <c r="C9" s="269">
        <v>9.9974201533437334E-5</v>
      </c>
      <c r="D9" s="269">
        <v>5.3894927661529783E-5</v>
      </c>
      <c r="E9" s="269">
        <v>3.3557156256571445E-4</v>
      </c>
      <c r="F9" s="269">
        <v>6.3732504146990233E-5</v>
      </c>
      <c r="G9" s="269">
        <v>6.5816729864815905E-5</v>
      </c>
      <c r="H9" s="269">
        <v>1.0059012972813963</v>
      </c>
      <c r="I9" s="269">
        <v>9.4670932257776781E-5</v>
      </c>
      <c r="J9" s="269">
        <v>6.2568640629721663E-5</v>
      </c>
      <c r="K9" s="269">
        <v>1.6768522303521396E-5</v>
      </c>
      <c r="L9" s="269">
        <v>4.9158588051720605E-5</v>
      </c>
      <c r="M9" s="269">
        <v>8.5501131362009629E-5</v>
      </c>
      <c r="N9" s="269">
        <v>1.656594050318886E-5</v>
      </c>
      <c r="O9" s="269">
        <v>3.7593499758446592E-5</v>
      </c>
      <c r="P9" s="269">
        <v>4.6408052346141507E-5</v>
      </c>
      <c r="Q9" s="269">
        <v>4.5070777363700416E-5</v>
      </c>
      <c r="R9" s="269">
        <v>5.573009482709592E-5</v>
      </c>
      <c r="S9" s="269">
        <v>6.6908669560816679E-5</v>
      </c>
      <c r="T9" s="269">
        <v>1.074628947075143E-4</v>
      </c>
      <c r="U9" s="269">
        <v>3.8394122515935838E-5</v>
      </c>
      <c r="V9" s="269">
        <v>6.3264973818160289E-5</v>
      </c>
      <c r="W9" s="269">
        <v>2.7463328074257229E-5</v>
      </c>
      <c r="X9" s="269">
        <v>1.2647096914581086E-4</v>
      </c>
      <c r="Y9" s="269">
        <v>1.2819951571629127E-4</v>
      </c>
      <c r="Z9" s="269">
        <v>4.0493570682691275E-5</v>
      </c>
      <c r="AA9" s="269">
        <v>5.5736172946414212E-5</v>
      </c>
      <c r="AB9" s="269">
        <v>8.9675617226820677E-5</v>
      </c>
      <c r="AC9" s="269">
        <v>1.4350836533673974E-4</v>
      </c>
      <c r="AD9" s="269">
        <v>5.8049805406936754E-5</v>
      </c>
      <c r="AE9" s="269">
        <v>8.8334518291564036E-6</v>
      </c>
      <c r="AF9" s="269">
        <v>9.1745213409341356E-5</v>
      </c>
      <c r="AG9" s="269">
        <v>4.0672452021671307E-5</v>
      </c>
      <c r="AH9" s="269">
        <v>1.3864044221515733E-4</v>
      </c>
      <c r="AI9" s="269">
        <v>2.797039771146647E-5</v>
      </c>
      <c r="AJ9" s="269">
        <v>1.2848311369914616E-4</v>
      </c>
      <c r="AK9" s="269">
        <v>7.1302409842650049E-4</v>
      </c>
      <c r="AL9" s="269">
        <v>8.925559960182213E-5</v>
      </c>
      <c r="AM9" s="269">
        <v>2.1638074585117107E-4</v>
      </c>
      <c r="AN9" s="269">
        <v>6.277773532235998E-5</v>
      </c>
      <c r="AO9" s="269">
        <v>2.1137959109121803E-4</v>
      </c>
      <c r="AP9" s="269">
        <v>6.4861344149039809E-4</v>
      </c>
      <c r="AQ9" s="270">
        <v>2.7952032556533921E-5</v>
      </c>
    </row>
    <row r="10" spans="1:43" x14ac:dyDescent="0.15">
      <c r="A10" s="4" t="s">
        <v>234</v>
      </c>
      <c r="B10" s="5" t="s">
        <v>213</v>
      </c>
      <c r="C10" s="269">
        <v>4.9373925123351124E-3</v>
      </c>
      <c r="D10" s="269">
        <v>7.7639401383958742E-3</v>
      </c>
      <c r="E10" s="269">
        <v>1.8159954341539651E-3</v>
      </c>
      <c r="F10" s="269">
        <v>6.9256406737479835E-4</v>
      </c>
      <c r="G10" s="269">
        <v>3.9617907924560563E-3</v>
      </c>
      <c r="H10" s="269">
        <v>1.4265375499901874E-3</v>
      </c>
      <c r="I10" s="269">
        <v>1.0816735410392408</v>
      </c>
      <c r="J10" s="269">
        <v>2.2848935116351866E-3</v>
      </c>
      <c r="K10" s="269">
        <v>3.5230656233772699E-4</v>
      </c>
      <c r="L10" s="269">
        <v>1.5555043694576462E-3</v>
      </c>
      <c r="M10" s="269">
        <v>7.5599378778324301E-3</v>
      </c>
      <c r="N10" s="269">
        <v>2.7025940614175707E-4</v>
      </c>
      <c r="O10" s="269">
        <v>1.0553358335825258E-3</v>
      </c>
      <c r="P10" s="269">
        <v>1.4334317805910562E-3</v>
      </c>
      <c r="Q10" s="269">
        <v>7.3289634875826144E-4</v>
      </c>
      <c r="R10" s="269">
        <v>8.4161639004820966E-4</v>
      </c>
      <c r="S10" s="269">
        <v>2.1689817222651426E-3</v>
      </c>
      <c r="T10" s="269">
        <v>1.640776477256358E-3</v>
      </c>
      <c r="U10" s="269">
        <v>1.9193986580365529E-3</v>
      </c>
      <c r="V10" s="269">
        <v>1.4633584464921721E-3</v>
      </c>
      <c r="W10" s="269">
        <v>5.0975554835138023E-4</v>
      </c>
      <c r="X10" s="269">
        <v>1.6028566384284477E-2</v>
      </c>
      <c r="Y10" s="269">
        <v>1.0502472162038728E-2</v>
      </c>
      <c r="Z10" s="269">
        <v>1.2602920517521517E-3</v>
      </c>
      <c r="AA10" s="269">
        <v>1.9420141924222437E-3</v>
      </c>
      <c r="AB10" s="269">
        <v>2.1218157997316129E-3</v>
      </c>
      <c r="AC10" s="269">
        <v>2.8048744177917913E-3</v>
      </c>
      <c r="AD10" s="269">
        <v>2.1712636293549411E-3</v>
      </c>
      <c r="AE10" s="269">
        <v>5.5847280618602241E-4</v>
      </c>
      <c r="AF10" s="269">
        <v>1.5222800244885887E-3</v>
      </c>
      <c r="AG10" s="269">
        <v>3.7458404648678186E-3</v>
      </c>
      <c r="AH10" s="269">
        <v>1.04223063802498E-3</v>
      </c>
      <c r="AI10" s="269">
        <v>2.6779498251273078E-3</v>
      </c>
      <c r="AJ10" s="269">
        <v>2.2772031532512587E-3</v>
      </c>
      <c r="AK10" s="269">
        <v>5.5375661321505256E-3</v>
      </c>
      <c r="AL10" s="269">
        <v>1.559362051556471E-3</v>
      </c>
      <c r="AM10" s="269">
        <v>2.3527276879340368E-3</v>
      </c>
      <c r="AN10" s="269">
        <v>2.7651649337177651E-3</v>
      </c>
      <c r="AO10" s="269">
        <v>1.9972583576924508E-3</v>
      </c>
      <c r="AP10" s="269">
        <v>0.1268581663785133</v>
      </c>
      <c r="AQ10" s="270">
        <v>6.4461891484961741E-4</v>
      </c>
    </row>
    <row r="11" spans="1:43" x14ac:dyDescent="0.15">
      <c r="A11" s="4" t="s">
        <v>235</v>
      </c>
      <c r="B11" s="5" t="s">
        <v>214</v>
      </c>
      <c r="C11" s="269">
        <v>1.1371637167434585E-3</v>
      </c>
      <c r="D11" s="269">
        <v>4.6102620517239486E-5</v>
      </c>
      <c r="E11" s="269">
        <v>4.8057733137578894E-4</v>
      </c>
      <c r="F11" s="269">
        <v>4.0017890285077353E-4</v>
      </c>
      <c r="G11" s="269">
        <v>4.3041783918678738E-4</v>
      </c>
      <c r="H11" s="269">
        <v>1.6070484293769253E-3</v>
      </c>
      <c r="I11" s="269">
        <v>9.6669010510242262E-4</v>
      </c>
      <c r="J11" s="269">
        <v>1.0065788318515325</v>
      </c>
      <c r="K11" s="269">
        <v>5.1046310526823928E-4</v>
      </c>
      <c r="L11" s="269">
        <v>3.6373968140857764E-3</v>
      </c>
      <c r="M11" s="269">
        <v>3.9167699426478675E-4</v>
      </c>
      <c r="N11" s="269">
        <v>7.6650804411886937E-6</v>
      </c>
      <c r="O11" s="269">
        <v>1.5679379429267998E-4</v>
      </c>
      <c r="P11" s="269">
        <v>2.4526717450661263E-4</v>
      </c>
      <c r="Q11" s="269">
        <v>1.1876659919811973E-4</v>
      </c>
      <c r="R11" s="269">
        <v>9.2389141324831489E-5</v>
      </c>
      <c r="S11" s="269">
        <v>2.6930632851152579E-4</v>
      </c>
      <c r="T11" s="269">
        <v>3.4691706125314288E-4</v>
      </c>
      <c r="U11" s="269">
        <v>1.8907326926443307E-4</v>
      </c>
      <c r="V11" s="269">
        <v>2.80009676286921E-4</v>
      </c>
      <c r="W11" s="269">
        <v>2.2271554689418316E-4</v>
      </c>
      <c r="X11" s="269">
        <v>6.7528883657991094E-4</v>
      </c>
      <c r="Y11" s="269">
        <v>1.6408684965989916E-4</v>
      </c>
      <c r="Z11" s="269">
        <v>6.265386102779153E-5</v>
      </c>
      <c r="AA11" s="269">
        <v>2.5155654626456933E-4</v>
      </c>
      <c r="AB11" s="269">
        <v>3.7305027997771401E-4</v>
      </c>
      <c r="AC11" s="269">
        <v>1.9370955179358757E-5</v>
      </c>
      <c r="AD11" s="269">
        <v>2.1946860059518039E-5</v>
      </c>
      <c r="AE11" s="269">
        <v>7.7767511235107097E-6</v>
      </c>
      <c r="AF11" s="269">
        <v>3.5674337188520728E-5</v>
      </c>
      <c r="AG11" s="269">
        <v>4.7051631422495426E-5</v>
      </c>
      <c r="AH11" s="269">
        <v>4.7079676218329095E-5</v>
      </c>
      <c r="AI11" s="269">
        <v>2.1741327060767238E-4</v>
      </c>
      <c r="AJ11" s="269">
        <v>4.4285489212285605E-3</v>
      </c>
      <c r="AK11" s="269">
        <v>8.1311448469492534E-5</v>
      </c>
      <c r="AL11" s="269">
        <v>1.3255080124999661E-4</v>
      </c>
      <c r="AM11" s="269">
        <v>1.8384567314467233E-4</v>
      </c>
      <c r="AN11" s="269">
        <v>1.568269133549209E-4</v>
      </c>
      <c r="AO11" s="269">
        <v>3.225786359316569E-4</v>
      </c>
      <c r="AP11" s="269">
        <v>4.0454802443160145E-4</v>
      </c>
      <c r="AQ11" s="270">
        <v>1.0055616781117991E-4</v>
      </c>
    </row>
    <row r="12" spans="1:43" x14ac:dyDescent="0.15">
      <c r="A12" s="4" t="s">
        <v>236</v>
      </c>
      <c r="B12" s="5" t="s">
        <v>7</v>
      </c>
      <c r="C12" s="269">
        <v>3.8720563144626908E-4</v>
      </c>
      <c r="D12" s="269">
        <v>5.485183267006803E-4</v>
      </c>
      <c r="E12" s="269">
        <v>8.5642305205284428E-4</v>
      </c>
      <c r="F12" s="269">
        <v>6.8117501730723985E-4</v>
      </c>
      <c r="G12" s="269">
        <v>3.1190574532554587E-4</v>
      </c>
      <c r="H12" s="269">
        <v>1.316941393124614E-4</v>
      </c>
      <c r="I12" s="269">
        <v>4.0791180857990323E-4</v>
      </c>
      <c r="J12" s="269">
        <v>5.4541465043964521E-4</v>
      </c>
      <c r="K12" s="269">
        <v>1.00362621449735</v>
      </c>
      <c r="L12" s="269">
        <v>8.4415672333916823E-5</v>
      </c>
      <c r="M12" s="269">
        <v>6.3537918625661347E-4</v>
      </c>
      <c r="N12" s="269">
        <v>6.5608064662834562E-5</v>
      </c>
      <c r="O12" s="269">
        <v>4.6239261251601436E-4</v>
      </c>
      <c r="P12" s="269">
        <v>2.1239262073180108E-4</v>
      </c>
      <c r="Q12" s="269">
        <v>9.4682404001162344E-5</v>
      </c>
      <c r="R12" s="269">
        <v>8.6999757695771941E-5</v>
      </c>
      <c r="S12" s="269">
        <v>1.2230033061169096E-4</v>
      </c>
      <c r="T12" s="269">
        <v>1.059771058368978E-4</v>
      </c>
      <c r="U12" s="269">
        <v>1.0012042770718522E-4</v>
      </c>
      <c r="V12" s="269">
        <v>8.572316895342912E-5</v>
      </c>
      <c r="W12" s="269">
        <v>9.7004967689779648E-5</v>
      </c>
      <c r="X12" s="269">
        <v>5.0379248041648413E-4</v>
      </c>
      <c r="Y12" s="269">
        <v>6.3931843485316806E-4</v>
      </c>
      <c r="Z12" s="269">
        <v>3.7166462440481638E-4</v>
      </c>
      <c r="AA12" s="269">
        <v>3.7424294314961684E-4</v>
      </c>
      <c r="AB12" s="269">
        <v>5.4887492950620516E-4</v>
      </c>
      <c r="AC12" s="269">
        <v>2.380711548419923E-4</v>
      </c>
      <c r="AD12" s="269">
        <v>1.3497219135934557E-4</v>
      </c>
      <c r="AE12" s="269">
        <v>3.9127458233336143E-5</v>
      </c>
      <c r="AF12" s="269">
        <v>3.1335787562544329E-3</v>
      </c>
      <c r="AG12" s="269">
        <v>1.3550128808500036E-4</v>
      </c>
      <c r="AH12" s="269">
        <v>3.918595651239659E-4</v>
      </c>
      <c r="AI12" s="269">
        <v>1.7736287959506668E-4</v>
      </c>
      <c r="AJ12" s="269">
        <v>1.3689734939436506E-4</v>
      </c>
      <c r="AK12" s="269">
        <v>2.0352631763241323E-4</v>
      </c>
      <c r="AL12" s="269">
        <v>1.2542095512490874E-4</v>
      </c>
      <c r="AM12" s="269">
        <v>4.2495599762339072E-4</v>
      </c>
      <c r="AN12" s="269">
        <v>2.3704383464756532E-4</v>
      </c>
      <c r="AO12" s="269">
        <v>2.9627106045901531E-4</v>
      </c>
      <c r="AP12" s="269">
        <v>2.4796161960204729E-4</v>
      </c>
      <c r="AQ12" s="270">
        <v>3.8354562635020933E-4</v>
      </c>
    </row>
    <row r="13" spans="1:43" x14ac:dyDescent="0.15">
      <c r="A13" s="4" t="s">
        <v>237</v>
      </c>
      <c r="B13" s="5" t="s">
        <v>215</v>
      </c>
      <c r="C13" s="269">
        <v>6.1935982082951654E-4</v>
      </c>
      <c r="D13" s="269">
        <v>7.2168799589792765E-4</v>
      </c>
      <c r="E13" s="269">
        <v>8.7145323046864222E-4</v>
      </c>
      <c r="F13" s="269">
        <v>3.6924021891324729E-4</v>
      </c>
      <c r="G13" s="269">
        <v>8.0766096721985952E-4</v>
      </c>
      <c r="H13" s="269">
        <v>4.4812927868216059E-4</v>
      </c>
      <c r="I13" s="269">
        <v>7.9467226536477059E-4</v>
      </c>
      <c r="J13" s="269">
        <v>9.5357878432425589E-4</v>
      </c>
      <c r="K13" s="269">
        <v>7.94020613947328E-5</v>
      </c>
      <c r="L13" s="269">
        <v>1.013594790506384</v>
      </c>
      <c r="M13" s="269">
        <v>3.2798722902981114E-4</v>
      </c>
      <c r="N13" s="269">
        <v>3.4727258686565375E-5</v>
      </c>
      <c r="O13" s="269">
        <v>2.6317229471640665E-4</v>
      </c>
      <c r="P13" s="269">
        <v>3.5287006241627698E-4</v>
      </c>
      <c r="Q13" s="269">
        <v>8.6445356917142283E-4</v>
      </c>
      <c r="R13" s="269">
        <v>9.202497905836806E-4</v>
      </c>
      <c r="S13" s="269">
        <v>3.236186564951123E-3</v>
      </c>
      <c r="T13" s="269">
        <v>1.1377947002689565E-3</v>
      </c>
      <c r="U13" s="269">
        <v>1.6779552830681742E-3</v>
      </c>
      <c r="V13" s="269">
        <v>3.2056785334627332E-3</v>
      </c>
      <c r="W13" s="269">
        <v>2.288570091490463E-3</v>
      </c>
      <c r="X13" s="269">
        <v>2.8751991331721727E-3</v>
      </c>
      <c r="Y13" s="269">
        <v>1.2799198899125558E-3</v>
      </c>
      <c r="Z13" s="269">
        <v>3.118916625376239E-4</v>
      </c>
      <c r="AA13" s="269">
        <v>2.8692490335083787E-3</v>
      </c>
      <c r="AB13" s="269">
        <v>1.4815955151283474E-3</v>
      </c>
      <c r="AC13" s="269">
        <v>5.9867741074360237E-4</v>
      </c>
      <c r="AD13" s="269">
        <v>3.5171901472222042E-4</v>
      </c>
      <c r="AE13" s="269">
        <v>1.2378000361149222E-4</v>
      </c>
      <c r="AF13" s="269">
        <v>4.9687448105924334E-4</v>
      </c>
      <c r="AG13" s="269">
        <v>3.6101547091613634E-4</v>
      </c>
      <c r="AH13" s="269">
        <v>2.9050491019548433E-4</v>
      </c>
      <c r="AI13" s="269">
        <v>3.9790139007815932E-4</v>
      </c>
      <c r="AJ13" s="269">
        <v>3.2089464815470906E-4</v>
      </c>
      <c r="AK13" s="269">
        <v>7.0763275893234029E-4</v>
      </c>
      <c r="AL13" s="269">
        <v>1.2653521196879572E-3</v>
      </c>
      <c r="AM13" s="269">
        <v>3.8549425305797015E-4</v>
      </c>
      <c r="AN13" s="269">
        <v>2.9822047939597699E-4</v>
      </c>
      <c r="AO13" s="269">
        <v>5.3951372683843496E-4</v>
      </c>
      <c r="AP13" s="269">
        <v>3.8051912282187675E-3</v>
      </c>
      <c r="AQ13" s="270">
        <v>2.4389886162383599E-4</v>
      </c>
    </row>
    <row r="14" spans="1:43" x14ac:dyDescent="0.15">
      <c r="A14" s="4" t="s">
        <v>238</v>
      </c>
      <c r="B14" s="5" t="s">
        <v>216</v>
      </c>
      <c r="C14" s="269">
        <v>1.3798834746208614E-3</v>
      </c>
      <c r="D14" s="269">
        <v>3.0694444110172309E-4</v>
      </c>
      <c r="E14" s="269">
        <v>2.204630447568026E-4</v>
      </c>
      <c r="F14" s="269">
        <v>2.8854851122645284E-4</v>
      </c>
      <c r="G14" s="269">
        <v>9.1750899718246826E-4</v>
      </c>
      <c r="H14" s="269">
        <v>2.6259507169185256E-4</v>
      </c>
      <c r="I14" s="269">
        <v>1.0508459113945062E-3</v>
      </c>
      <c r="J14" s="269">
        <v>3.060347592996697E-3</v>
      </c>
      <c r="K14" s="269">
        <v>7.0731327966335831E-3</v>
      </c>
      <c r="L14" s="269">
        <v>1.5224028497103879E-3</v>
      </c>
      <c r="M14" s="269">
        <v>1.0199704964335472</v>
      </c>
      <c r="N14" s="269">
        <v>6.8718913638528671E-5</v>
      </c>
      <c r="O14" s="269">
        <v>2.1175922793823078E-3</v>
      </c>
      <c r="P14" s="269">
        <v>3.060457582111598E-3</v>
      </c>
      <c r="Q14" s="269">
        <v>5.4268242420882724E-3</v>
      </c>
      <c r="R14" s="269">
        <v>4.5182439868396125E-3</v>
      </c>
      <c r="S14" s="269">
        <v>4.462124012319049E-3</v>
      </c>
      <c r="T14" s="269">
        <v>2.0488271837348495E-2</v>
      </c>
      <c r="U14" s="269">
        <v>6.2939735991248084E-3</v>
      </c>
      <c r="V14" s="269">
        <v>3.0995242376454578E-3</v>
      </c>
      <c r="W14" s="269">
        <v>9.3498502260173076E-4</v>
      </c>
      <c r="X14" s="269">
        <v>1.7048036183238871E-3</v>
      </c>
      <c r="Y14" s="269">
        <v>2.8900136838213485E-2</v>
      </c>
      <c r="Z14" s="269">
        <v>1.0845964230182766E-3</v>
      </c>
      <c r="AA14" s="269">
        <v>3.9652892197612312E-3</v>
      </c>
      <c r="AB14" s="269">
        <v>5.0132638914233887E-4</v>
      </c>
      <c r="AC14" s="269">
        <v>3.6868931860175176E-4</v>
      </c>
      <c r="AD14" s="269">
        <v>2.6252013396517844E-4</v>
      </c>
      <c r="AE14" s="269">
        <v>5.1719667695672498E-4</v>
      </c>
      <c r="AF14" s="269">
        <v>4.9966589366628805E-4</v>
      </c>
      <c r="AG14" s="269">
        <v>3.6135404133771286E-4</v>
      </c>
      <c r="AH14" s="269">
        <v>4.7398009837898382E-4</v>
      </c>
      <c r="AI14" s="269">
        <v>1.1051858783557259E-3</v>
      </c>
      <c r="AJ14" s="269">
        <v>5.6890747249560005E-4</v>
      </c>
      <c r="AK14" s="269">
        <v>4.4914041526568501E-4</v>
      </c>
      <c r="AL14" s="269">
        <v>1.0591207258838517E-3</v>
      </c>
      <c r="AM14" s="269">
        <v>1.1683865187172987E-3</v>
      </c>
      <c r="AN14" s="269">
        <v>8.4433051255509853E-4</v>
      </c>
      <c r="AO14" s="269">
        <v>7.844955315196399E-4</v>
      </c>
      <c r="AP14" s="269">
        <v>3.2681134627489056E-3</v>
      </c>
      <c r="AQ14" s="270">
        <v>1.7082264283417266E-3</v>
      </c>
    </row>
    <row r="15" spans="1:43" x14ac:dyDescent="0.15">
      <c r="A15" s="4" t="s">
        <v>239</v>
      </c>
      <c r="B15" s="5" t="s">
        <v>217</v>
      </c>
      <c r="C15" s="269">
        <v>1.035013543376905E-5</v>
      </c>
      <c r="D15" s="269">
        <v>6.5252184841217901E-6</v>
      </c>
      <c r="E15" s="269">
        <v>1.8799113685202397E-5</v>
      </c>
      <c r="F15" s="269">
        <v>5.0611069732937991E-5</v>
      </c>
      <c r="G15" s="269">
        <v>1.4176871914219369E-5</v>
      </c>
      <c r="H15" s="269">
        <v>9.7076423409021586E-6</v>
      </c>
      <c r="I15" s="269">
        <v>1.0846005462644543E-4</v>
      </c>
      <c r="J15" s="269">
        <v>2.8586495629633486E-5</v>
      </c>
      <c r="K15" s="269">
        <v>6.9486055620990829E-6</v>
      </c>
      <c r="L15" s="269">
        <v>5.6044594016063233E-5</v>
      </c>
      <c r="M15" s="269">
        <v>1.7561015444677103E-4</v>
      </c>
      <c r="N15" s="269">
        <v>1.0094706167352854</v>
      </c>
      <c r="O15" s="269">
        <v>6.3341638889448048E-5</v>
      </c>
      <c r="P15" s="269">
        <v>7.3793292361384226E-3</v>
      </c>
      <c r="Q15" s="269">
        <v>2.6317266275137402E-3</v>
      </c>
      <c r="R15" s="269">
        <v>3.2940029336849266E-3</v>
      </c>
      <c r="S15" s="269">
        <v>9.0087670087030678E-4</v>
      </c>
      <c r="T15" s="269">
        <v>4.128473599108194E-4</v>
      </c>
      <c r="U15" s="269">
        <v>2.8417915106560975E-3</v>
      </c>
      <c r="V15" s="269">
        <v>2.9880633072311246E-4</v>
      </c>
      <c r="W15" s="269">
        <v>1.6591289494323747E-3</v>
      </c>
      <c r="X15" s="269">
        <v>1.2736713251354829E-4</v>
      </c>
      <c r="Y15" s="269">
        <v>8.5519603432517304E-4</v>
      </c>
      <c r="Z15" s="269">
        <v>3.2703195724259149E-5</v>
      </c>
      <c r="AA15" s="269">
        <v>5.528820755561384E-5</v>
      </c>
      <c r="AB15" s="269">
        <v>8.0395624091912028E-6</v>
      </c>
      <c r="AC15" s="269">
        <v>1.0749367433372312E-5</v>
      </c>
      <c r="AD15" s="269">
        <v>8.0525726390660044E-6</v>
      </c>
      <c r="AE15" s="269">
        <v>1.4620737921015654E-5</v>
      </c>
      <c r="AF15" s="269">
        <v>1.7155437193523016E-5</v>
      </c>
      <c r="AG15" s="269">
        <v>1.1142718727229546E-5</v>
      </c>
      <c r="AH15" s="269">
        <v>1.7408424711533327E-5</v>
      </c>
      <c r="AI15" s="269">
        <v>1.0415660187785603E-5</v>
      </c>
      <c r="AJ15" s="269">
        <v>6.5853557937634009E-6</v>
      </c>
      <c r="AK15" s="269">
        <v>9.4758216112207085E-6</v>
      </c>
      <c r="AL15" s="269">
        <v>2.6839470710004681E-5</v>
      </c>
      <c r="AM15" s="269">
        <v>1.3302997636881401E-5</v>
      </c>
      <c r="AN15" s="269">
        <v>1.1062495907930128E-5</v>
      </c>
      <c r="AO15" s="269">
        <v>1.070550349761741E-5</v>
      </c>
      <c r="AP15" s="269">
        <v>2.5665511075199917E-5</v>
      </c>
      <c r="AQ15" s="270">
        <v>9.9846671076212672E-5</v>
      </c>
    </row>
    <row r="16" spans="1:43" x14ac:dyDescent="0.15">
      <c r="A16" s="4" t="s">
        <v>240</v>
      </c>
      <c r="B16" s="5" t="s">
        <v>218</v>
      </c>
      <c r="C16" s="269">
        <v>1.4679995307855856E-5</v>
      </c>
      <c r="D16" s="269">
        <v>7.521844265144368E-6</v>
      </c>
      <c r="E16" s="269">
        <v>1.4828772255714625E-5</v>
      </c>
      <c r="F16" s="269">
        <v>5.1069640412531912E-5</v>
      </c>
      <c r="G16" s="269">
        <v>3.3069667961973674E-5</v>
      </c>
      <c r="H16" s="269">
        <v>1.1520900382734538E-5</v>
      </c>
      <c r="I16" s="269">
        <v>6.9527066316976501E-5</v>
      </c>
      <c r="J16" s="269">
        <v>6.0643013700805587E-4</v>
      </c>
      <c r="K16" s="269">
        <v>1.2832215989601374E-5</v>
      </c>
      <c r="L16" s="269">
        <v>1.3410722718475686E-4</v>
      </c>
      <c r="M16" s="269">
        <v>7.1950151223219025E-4</v>
      </c>
      <c r="N16" s="269">
        <v>1.9343471976820274E-6</v>
      </c>
      <c r="O16" s="269">
        <v>1.0143242994418118</v>
      </c>
      <c r="P16" s="269">
        <v>3.2479001111512932E-3</v>
      </c>
      <c r="Q16" s="269">
        <v>1.6089436845347521E-3</v>
      </c>
      <c r="R16" s="269">
        <v>1.1162043628782823E-3</v>
      </c>
      <c r="S16" s="269">
        <v>2.8000000151693692E-3</v>
      </c>
      <c r="T16" s="269">
        <v>3.9602699261088075E-3</v>
      </c>
      <c r="U16" s="269">
        <v>4.8449042560874149E-3</v>
      </c>
      <c r="V16" s="269">
        <v>1.9471287123732821E-3</v>
      </c>
      <c r="W16" s="269">
        <v>2.1326351835401001E-3</v>
      </c>
      <c r="X16" s="269">
        <v>4.1785278443902532E-4</v>
      </c>
      <c r="Y16" s="269">
        <v>6.6251766695378826E-4</v>
      </c>
      <c r="Z16" s="269">
        <v>2.483576045496812E-4</v>
      </c>
      <c r="AA16" s="269">
        <v>7.3143756628633703E-5</v>
      </c>
      <c r="AB16" s="269">
        <v>2.2177253802978926E-5</v>
      </c>
      <c r="AC16" s="269">
        <v>1.6940571195060079E-5</v>
      </c>
      <c r="AD16" s="269">
        <v>1.1973533625826764E-5</v>
      </c>
      <c r="AE16" s="269">
        <v>1.276647390861539E-5</v>
      </c>
      <c r="AF16" s="269">
        <v>1.8435641096358755E-5</v>
      </c>
      <c r="AG16" s="269">
        <v>2.045546948725122E-5</v>
      </c>
      <c r="AH16" s="269">
        <v>3.1323381455005635E-5</v>
      </c>
      <c r="AI16" s="269">
        <v>1.9529245429616875E-5</v>
      </c>
      <c r="AJ16" s="269">
        <v>1.1859716658624875E-4</v>
      </c>
      <c r="AK16" s="269">
        <v>2.3209983791883323E-5</v>
      </c>
      <c r="AL16" s="269">
        <v>4.9636297200170748E-5</v>
      </c>
      <c r="AM16" s="269">
        <v>6.430618121010068E-5</v>
      </c>
      <c r="AN16" s="269">
        <v>3.4899705082763312E-5</v>
      </c>
      <c r="AO16" s="269">
        <v>2.737972813707991E-5</v>
      </c>
      <c r="AP16" s="269">
        <v>1.1824342406697859E-4</v>
      </c>
      <c r="AQ16" s="270">
        <v>1.1772060232877735E-4</v>
      </c>
    </row>
    <row r="17" spans="1:43" x14ac:dyDescent="0.15">
      <c r="A17" s="4" t="s">
        <v>241</v>
      </c>
      <c r="B17" s="5" t="s">
        <v>219</v>
      </c>
      <c r="C17" s="269">
        <v>5.3110942720718498E-4</v>
      </c>
      <c r="D17" s="269">
        <v>2.9684624897223088E-4</v>
      </c>
      <c r="E17" s="269">
        <v>4.1327064599030647E-4</v>
      </c>
      <c r="F17" s="269">
        <v>4.3212653554778631E-4</v>
      </c>
      <c r="G17" s="269">
        <v>1.2296824456980017E-3</v>
      </c>
      <c r="H17" s="269">
        <v>3.6779709337461794E-4</v>
      </c>
      <c r="I17" s="269">
        <v>1.0601682324539493E-3</v>
      </c>
      <c r="J17" s="269">
        <v>1.7924233705445482E-3</v>
      </c>
      <c r="K17" s="269">
        <v>1.1887730419691886E-4</v>
      </c>
      <c r="L17" s="269">
        <v>4.5943349616630978E-4</v>
      </c>
      <c r="M17" s="269">
        <v>1.6748375919854472E-3</v>
      </c>
      <c r="N17" s="269">
        <v>5.6651134218177273E-5</v>
      </c>
      <c r="O17" s="269">
        <v>3.4785224286750692E-4</v>
      </c>
      <c r="P17" s="269">
        <v>1.0107733257598244</v>
      </c>
      <c r="Q17" s="269">
        <v>3.4152941099245514E-3</v>
      </c>
      <c r="R17" s="269">
        <v>5.1041531177187299E-3</v>
      </c>
      <c r="S17" s="269">
        <v>6.0282691544697089E-3</v>
      </c>
      <c r="T17" s="269">
        <v>4.077164074770474E-3</v>
      </c>
      <c r="U17" s="269">
        <v>4.5921608552286072E-3</v>
      </c>
      <c r="V17" s="269">
        <v>6.0133996117493751E-3</v>
      </c>
      <c r="W17" s="269">
        <v>2.3169949521402284E-3</v>
      </c>
      <c r="X17" s="269">
        <v>1.4537512500406981E-3</v>
      </c>
      <c r="Y17" s="269">
        <v>1.465977283287568E-2</v>
      </c>
      <c r="Z17" s="269">
        <v>7.4288326725162671E-4</v>
      </c>
      <c r="AA17" s="269">
        <v>1.0504970305317291E-3</v>
      </c>
      <c r="AB17" s="269">
        <v>1.7756506753502314E-4</v>
      </c>
      <c r="AC17" s="269">
        <v>5.4939544501764594E-4</v>
      </c>
      <c r="AD17" s="269">
        <v>1.5523657026704493E-4</v>
      </c>
      <c r="AE17" s="269">
        <v>2.9928644414497108E-4</v>
      </c>
      <c r="AF17" s="269">
        <v>4.6550185979973255E-4</v>
      </c>
      <c r="AG17" s="269">
        <v>2.8833992684712832E-4</v>
      </c>
      <c r="AH17" s="269">
        <v>8.4719837650632564E-4</v>
      </c>
      <c r="AI17" s="269">
        <v>2.1094172071429749E-4</v>
      </c>
      <c r="AJ17" s="269">
        <v>1.9384366450401442E-4</v>
      </c>
      <c r="AK17" s="269">
        <v>4.710786581847008E-4</v>
      </c>
      <c r="AL17" s="269">
        <v>4.9906523255851317E-4</v>
      </c>
      <c r="AM17" s="269">
        <v>4.4672877126662307E-4</v>
      </c>
      <c r="AN17" s="269">
        <v>6.9000271792830426E-4</v>
      </c>
      <c r="AO17" s="269">
        <v>4.5524032346615326E-4</v>
      </c>
      <c r="AP17" s="269">
        <v>3.8247510476318951E-4</v>
      </c>
      <c r="AQ17" s="270">
        <v>7.3634212812663611E-4</v>
      </c>
    </row>
    <row r="18" spans="1:43" x14ac:dyDescent="0.15">
      <c r="A18" s="4" t="s">
        <v>242</v>
      </c>
      <c r="B18" s="5" t="s">
        <v>8</v>
      </c>
      <c r="C18" s="269">
        <v>5.2118483268482272E-6</v>
      </c>
      <c r="D18" s="269">
        <v>5.3749582920123439E-6</v>
      </c>
      <c r="E18" s="269">
        <v>4.1755589123852987E-6</v>
      </c>
      <c r="F18" s="269">
        <v>1.6084762270200215E-5</v>
      </c>
      <c r="G18" s="269">
        <v>7.0863414710440419E-6</v>
      </c>
      <c r="H18" s="269">
        <v>5.0015599003384925E-6</v>
      </c>
      <c r="I18" s="269">
        <v>9.2199358227920403E-6</v>
      </c>
      <c r="J18" s="269">
        <v>7.4070089482256295E-6</v>
      </c>
      <c r="K18" s="269">
        <v>3.6497218496259683E-6</v>
      </c>
      <c r="L18" s="269">
        <v>1.3156933099208076E-5</v>
      </c>
      <c r="M18" s="269">
        <v>4.2790032816710655E-5</v>
      </c>
      <c r="N18" s="269">
        <v>1.4266433464395522E-6</v>
      </c>
      <c r="O18" s="269">
        <v>9.9683038482510016E-6</v>
      </c>
      <c r="P18" s="269">
        <v>2.3031908412719711E-5</v>
      </c>
      <c r="Q18" s="269">
        <v>1.0029702383628762</v>
      </c>
      <c r="R18" s="269">
        <v>6.1463177566884201E-4</v>
      </c>
      <c r="S18" s="269">
        <v>3.0268909891956137E-4</v>
      </c>
      <c r="T18" s="269">
        <v>6.3975723889906456E-5</v>
      </c>
      <c r="U18" s="269">
        <v>5.3558953356289683E-4</v>
      </c>
      <c r="V18" s="269">
        <v>4.5031537312484913E-5</v>
      </c>
      <c r="W18" s="269">
        <v>1.9902049683683329E-4</v>
      </c>
      <c r="X18" s="269">
        <v>3.7391277626324418E-5</v>
      </c>
      <c r="Y18" s="269">
        <v>1.5674573987858856E-4</v>
      </c>
      <c r="Z18" s="269">
        <v>2.9479736342690137E-5</v>
      </c>
      <c r="AA18" s="269">
        <v>2.0594768663737264E-4</v>
      </c>
      <c r="AB18" s="269">
        <v>1.0227124638913642E-5</v>
      </c>
      <c r="AC18" s="269">
        <v>1.0723182649768137E-5</v>
      </c>
      <c r="AD18" s="269">
        <v>1.323377911754186E-5</v>
      </c>
      <c r="AE18" s="269">
        <v>5.242908164985E-6</v>
      </c>
      <c r="AF18" s="269">
        <v>1.9158003821616155E-5</v>
      </c>
      <c r="AG18" s="269">
        <v>1.8326542984635523E-5</v>
      </c>
      <c r="AH18" s="269">
        <v>1.9100826887886948E-5</v>
      </c>
      <c r="AI18" s="269">
        <v>9.8790507368078958E-6</v>
      </c>
      <c r="AJ18" s="269">
        <v>6.8470069526353895E-6</v>
      </c>
      <c r="AK18" s="269">
        <v>9.2870149189633893E-6</v>
      </c>
      <c r="AL18" s="269">
        <v>1.6065935745557478E-4</v>
      </c>
      <c r="AM18" s="269">
        <v>1.1848654999538224E-5</v>
      </c>
      <c r="AN18" s="269">
        <v>7.6714616087739457E-6</v>
      </c>
      <c r="AO18" s="269">
        <v>8.3606064952442779E-6</v>
      </c>
      <c r="AP18" s="269">
        <v>5.6353310620571454E-6</v>
      </c>
      <c r="AQ18" s="270">
        <v>7.3881343820595803E-6</v>
      </c>
    </row>
    <row r="19" spans="1:43" x14ac:dyDescent="0.15">
      <c r="A19" s="4" t="s">
        <v>243</v>
      </c>
      <c r="B19" s="5" t="s">
        <v>9</v>
      </c>
      <c r="C19" s="269">
        <v>5.0759622096060713E-5</v>
      </c>
      <c r="D19" s="269">
        <v>9.0084500846831944E-5</v>
      </c>
      <c r="E19" s="269">
        <v>4.1176812357963416E-5</v>
      </c>
      <c r="F19" s="269">
        <v>1.5002217307045498E-4</v>
      </c>
      <c r="G19" s="269">
        <v>7.7590611952755228E-5</v>
      </c>
      <c r="H19" s="269">
        <v>5.2011632914946907E-5</v>
      </c>
      <c r="I19" s="269">
        <v>7.4585828000265768E-5</v>
      </c>
      <c r="J19" s="269">
        <v>6.9241377366768337E-5</v>
      </c>
      <c r="K19" s="269">
        <v>4.3331299499327474E-5</v>
      </c>
      <c r="L19" s="269">
        <v>5.5061114715865723E-4</v>
      </c>
      <c r="M19" s="269">
        <v>4.0674792736233932E-4</v>
      </c>
      <c r="N19" s="269">
        <v>5.6702112357688888E-5</v>
      </c>
      <c r="O19" s="269">
        <v>8.6313627060490391E-5</v>
      </c>
      <c r="P19" s="269">
        <v>1.4351506428349954E-4</v>
      </c>
      <c r="Q19" s="269">
        <v>1.0694488181963084E-3</v>
      </c>
      <c r="R19" s="269">
        <v>1.0100798450486843</v>
      </c>
      <c r="S19" s="269">
        <v>3.6792941732394756E-4</v>
      </c>
      <c r="T19" s="269">
        <v>5.7073703040197194E-4</v>
      </c>
      <c r="U19" s="269">
        <v>6.1554752765862863E-4</v>
      </c>
      <c r="V19" s="269">
        <v>2.563514587692435E-4</v>
      </c>
      <c r="W19" s="269">
        <v>3.0540929731566604E-4</v>
      </c>
      <c r="X19" s="269">
        <v>1.2745714353423198E-4</v>
      </c>
      <c r="Y19" s="269">
        <v>1.8067299386193006E-4</v>
      </c>
      <c r="Z19" s="269">
        <v>3.0647947507230199E-4</v>
      </c>
      <c r="AA19" s="269">
        <v>2.2945681855079565E-4</v>
      </c>
      <c r="AB19" s="269">
        <v>1.0112579674752624E-4</v>
      </c>
      <c r="AC19" s="269">
        <v>1.1469975565013684E-4</v>
      </c>
      <c r="AD19" s="269">
        <v>1.5018404779138016E-4</v>
      </c>
      <c r="AE19" s="269">
        <v>3.63066013502068E-5</v>
      </c>
      <c r="AF19" s="269">
        <v>2.0443922417418567E-4</v>
      </c>
      <c r="AG19" s="269">
        <v>2.0326189047478393E-4</v>
      </c>
      <c r="AH19" s="269">
        <v>1.1828339382506207E-4</v>
      </c>
      <c r="AI19" s="269">
        <v>9.1928408476354945E-5</v>
      </c>
      <c r="AJ19" s="269">
        <v>6.4760586457933265E-5</v>
      </c>
      <c r="AK19" s="269">
        <v>1.0223794653927725E-4</v>
      </c>
      <c r="AL19" s="269">
        <v>1.9766134463768928E-3</v>
      </c>
      <c r="AM19" s="269">
        <v>1.0576796124600379E-4</v>
      </c>
      <c r="AN19" s="269">
        <v>6.733407782147057E-5</v>
      </c>
      <c r="AO19" s="269">
        <v>7.3982504225129597E-5</v>
      </c>
      <c r="AP19" s="269">
        <v>4.6796251826097834E-5</v>
      </c>
      <c r="AQ19" s="270">
        <v>5.4654557175799709E-5</v>
      </c>
    </row>
    <row r="20" spans="1:43" x14ac:dyDescent="0.15">
      <c r="A20" s="4" t="s">
        <v>244</v>
      </c>
      <c r="B20" s="5" t="s">
        <v>10</v>
      </c>
      <c r="C20" s="269">
        <v>3.2486033834225032E-6</v>
      </c>
      <c r="D20" s="269">
        <v>6.5161601883085584E-6</v>
      </c>
      <c r="E20" s="269">
        <v>3.3562780874957512E-6</v>
      </c>
      <c r="F20" s="269">
        <v>4.1153661004182656E-6</v>
      </c>
      <c r="G20" s="269">
        <v>4.4313579432019691E-6</v>
      </c>
      <c r="H20" s="269">
        <v>3.6278315510621189E-6</v>
      </c>
      <c r="I20" s="269">
        <v>3.9859561605558271E-6</v>
      </c>
      <c r="J20" s="269">
        <v>3.4597916177683117E-6</v>
      </c>
      <c r="K20" s="269">
        <v>1.674053307415459E-6</v>
      </c>
      <c r="L20" s="269">
        <v>2.5293325102393216E-6</v>
      </c>
      <c r="M20" s="269">
        <v>3.3340409197184144E-6</v>
      </c>
      <c r="N20" s="269">
        <v>1.1602661582137519E-6</v>
      </c>
      <c r="O20" s="269">
        <v>3.7652642218464535E-6</v>
      </c>
      <c r="P20" s="269">
        <v>2.9345355489902732E-6</v>
      </c>
      <c r="Q20" s="269">
        <v>4.6776567285489384E-5</v>
      </c>
      <c r="R20" s="269">
        <v>3.8019718116830401E-5</v>
      </c>
      <c r="S20" s="269">
        <v>1.0012255087955415</v>
      </c>
      <c r="T20" s="269">
        <v>3.711761213600673E-6</v>
      </c>
      <c r="U20" s="269">
        <v>7.6116358321264938E-6</v>
      </c>
      <c r="V20" s="269">
        <v>1.5339963889133674E-5</v>
      </c>
      <c r="W20" s="269">
        <v>4.318447779253388E-6</v>
      </c>
      <c r="X20" s="269">
        <v>5.7580504813844168E-6</v>
      </c>
      <c r="Y20" s="269">
        <v>1.0481056318762513E-5</v>
      </c>
      <c r="Z20" s="269">
        <v>1.2212646326266324E-5</v>
      </c>
      <c r="AA20" s="269">
        <v>1.0186817510488782E-5</v>
      </c>
      <c r="AB20" s="269">
        <v>7.1138782899979243E-6</v>
      </c>
      <c r="AC20" s="269">
        <v>2.20983845807837E-5</v>
      </c>
      <c r="AD20" s="269">
        <v>8.0597929980254437E-6</v>
      </c>
      <c r="AE20" s="269">
        <v>1.8138092008288518E-6</v>
      </c>
      <c r="AF20" s="269">
        <v>9.354062205807346E-6</v>
      </c>
      <c r="AG20" s="269">
        <v>1.1520051663208862E-5</v>
      </c>
      <c r="AH20" s="269">
        <v>8.9880520207640744E-5</v>
      </c>
      <c r="AI20" s="269">
        <v>5.4154864406907605E-6</v>
      </c>
      <c r="AJ20" s="269">
        <v>3.0743827231340663E-4</v>
      </c>
      <c r="AK20" s="269">
        <v>6.6603478345573308E-6</v>
      </c>
      <c r="AL20" s="269">
        <v>7.5146136556868015E-5</v>
      </c>
      <c r="AM20" s="269">
        <v>8.2554190145727301E-6</v>
      </c>
      <c r="AN20" s="269">
        <v>4.5489994232451958E-6</v>
      </c>
      <c r="AO20" s="269">
        <v>7.4111589624628279E-5</v>
      </c>
      <c r="AP20" s="269">
        <v>5.1135523193736223E-4</v>
      </c>
      <c r="AQ20" s="270">
        <v>1.0034654535724033E-5</v>
      </c>
    </row>
    <row r="21" spans="1:43" x14ac:dyDescent="0.15">
      <c r="A21" s="4" t="s">
        <v>245</v>
      </c>
      <c r="B21" s="5" t="s">
        <v>220</v>
      </c>
      <c r="C21" s="269">
        <v>9.5436093216283148E-5</v>
      </c>
      <c r="D21" s="269">
        <v>1.5800431691369938E-4</v>
      </c>
      <c r="E21" s="269">
        <v>8.8543066769701946E-5</v>
      </c>
      <c r="F21" s="269">
        <v>1.787265424666779E-4</v>
      </c>
      <c r="G21" s="269">
        <v>1.4832049430768914E-4</v>
      </c>
      <c r="H21" s="269">
        <v>1.1909027507075654E-4</v>
      </c>
      <c r="I21" s="269">
        <v>1.371577398588484E-4</v>
      </c>
      <c r="J21" s="269">
        <v>1.3295404468636468E-4</v>
      </c>
      <c r="K21" s="269">
        <v>6.1562176529129169E-5</v>
      </c>
      <c r="L21" s="269">
        <v>9.2311005106425202E-5</v>
      </c>
      <c r="M21" s="269">
        <v>1.215875344848183E-4</v>
      </c>
      <c r="N21" s="269">
        <v>3.2009534340225175E-5</v>
      </c>
      <c r="O21" s="269">
        <v>2.1487369995764041E-4</v>
      </c>
      <c r="P21" s="269">
        <v>1.8319646869881392E-4</v>
      </c>
      <c r="Q21" s="269">
        <v>2.8938985001668379E-3</v>
      </c>
      <c r="R21" s="269">
        <v>1.6009422805990264E-3</v>
      </c>
      <c r="S21" s="269">
        <v>3.5571484841026763E-2</v>
      </c>
      <c r="T21" s="269">
        <v>1.0919378195346432</v>
      </c>
      <c r="U21" s="269">
        <v>3.2529600826979622E-2</v>
      </c>
      <c r="V21" s="269">
        <v>7.8073482027888413E-2</v>
      </c>
      <c r="W21" s="269">
        <v>2.0525149947686764E-3</v>
      </c>
      <c r="X21" s="269">
        <v>2.1170078847814375E-3</v>
      </c>
      <c r="Y21" s="269">
        <v>4.1611800583322143E-4</v>
      </c>
      <c r="Z21" s="269">
        <v>5.4576748851879481E-4</v>
      </c>
      <c r="AA21" s="269">
        <v>3.5921141177072615E-4</v>
      </c>
      <c r="AB21" s="269">
        <v>2.2854324162959982E-4</v>
      </c>
      <c r="AC21" s="269">
        <v>2.4558120903297819E-4</v>
      </c>
      <c r="AD21" s="269">
        <v>3.2448812089682418E-4</v>
      </c>
      <c r="AE21" s="269">
        <v>7.2293348860769286E-5</v>
      </c>
      <c r="AF21" s="269">
        <v>3.5454020118250677E-4</v>
      </c>
      <c r="AG21" s="269">
        <v>6.0100722006057271E-4</v>
      </c>
      <c r="AH21" s="269">
        <v>8.5349659051487325E-4</v>
      </c>
      <c r="AI21" s="269">
        <v>4.2441401194288735E-4</v>
      </c>
      <c r="AJ21" s="269">
        <v>1.5217534711467419E-4</v>
      </c>
      <c r="AK21" s="269">
        <v>2.4226781342923421E-4</v>
      </c>
      <c r="AL21" s="269">
        <v>3.4237224381922079E-3</v>
      </c>
      <c r="AM21" s="269">
        <v>2.2528741166822993E-4</v>
      </c>
      <c r="AN21" s="269">
        <v>1.3490803584705459E-4</v>
      </c>
      <c r="AO21" s="269">
        <v>1.6523552000881781E-4</v>
      </c>
      <c r="AP21" s="269">
        <v>1.0146477323237785E-2</v>
      </c>
      <c r="AQ21" s="270">
        <v>1.6126681821424779E-4</v>
      </c>
    </row>
    <row r="22" spans="1:43" x14ac:dyDescent="0.15">
      <c r="A22" s="4" t="s">
        <v>246</v>
      </c>
      <c r="B22" s="5" t="s">
        <v>221</v>
      </c>
      <c r="C22" s="269">
        <v>3.0636331261522745E-5</v>
      </c>
      <c r="D22" s="269">
        <v>2.0385742992129954E-5</v>
      </c>
      <c r="E22" s="269">
        <v>5.3244949913497661E-5</v>
      </c>
      <c r="F22" s="269">
        <v>1.3768913373975988E-4</v>
      </c>
      <c r="G22" s="269">
        <v>3.3700904940143768E-5</v>
      </c>
      <c r="H22" s="269">
        <v>2.2293591621132711E-5</v>
      </c>
      <c r="I22" s="269">
        <v>3.5918073914632272E-5</v>
      </c>
      <c r="J22" s="269">
        <v>3.07191005467435E-5</v>
      </c>
      <c r="K22" s="269">
        <v>1.6247053828547592E-5</v>
      </c>
      <c r="L22" s="269">
        <v>2.5082096584412517E-5</v>
      </c>
      <c r="M22" s="269">
        <v>2.9173558857208832E-5</v>
      </c>
      <c r="N22" s="269">
        <v>6.7437701364263047E-6</v>
      </c>
      <c r="O22" s="269">
        <v>4.9593559388547769E-5</v>
      </c>
      <c r="P22" s="269">
        <v>5.8668464425593253E-5</v>
      </c>
      <c r="Q22" s="269">
        <v>9.9085341930302403E-4</v>
      </c>
      <c r="R22" s="269">
        <v>1.0314106377279858E-3</v>
      </c>
      <c r="S22" s="269">
        <v>1.7850240114354141E-3</v>
      </c>
      <c r="T22" s="269">
        <v>8.3582467614100569E-4</v>
      </c>
      <c r="U22" s="269">
        <v>1.0093434401680608</v>
      </c>
      <c r="V22" s="269">
        <v>1.3628790006660954E-3</v>
      </c>
      <c r="W22" s="269">
        <v>4.9442063209718771E-3</v>
      </c>
      <c r="X22" s="269">
        <v>2.326783801759218E-4</v>
      </c>
      <c r="Y22" s="269">
        <v>7.7166001786239057E-4</v>
      </c>
      <c r="Z22" s="269">
        <v>1.3083660232578076E-4</v>
      </c>
      <c r="AA22" s="269">
        <v>1.2354904085319185E-4</v>
      </c>
      <c r="AB22" s="269">
        <v>4.1291957345689602E-5</v>
      </c>
      <c r="AC22" s="269">
        <v>6.3413797351407472E-5</v>
      </c>
      <c r="AD22" s="269">
        <v>5.8116697355372562E-5</v>
      </c>
      <c r="AE22" s="269">
        <v>2.5412708613194672E-5</v>
      </c>
      <c r="AF22" s="269">
        <v>9.6823457804595182E-5</v>
      </c>
      <c r="AG22" s="269">
        <v>8.8436774245947118E-5</v>
      </c>
      <c r="AH22" s="269">
        <v>2.1889095687249526E-4</v>
      </c>
      <c r="AI22" s="269">
        <v>9.6805866783521266E-5</v>
      </c>
      <c r="AJ22" s="269">
        <v>3.5066161204132148E-5</v>
      </c>
      <c r="AK22" s="269">
        <v>4.0867871413306958E-5</v>
      </c>
      <c r="AL22" s="269">
        <v>6.8910346589137533E-4</v>
      </c>
      <c r="AM22" s="269">
        <v>5.2285427893872581E-5</v>
      </c>
      <c r="AN22" s="269">
        <v>3.1814970693835334E-5</v>
      </c>
      <c r="AO22" s="269">
        <v>5.7686041125666183E-5</v>
      </c>
      <c r="AP22" s="269">
        <v>3.4166755379873253E-5</v>
      </c>
      <c r="AQ22" s="270">
        <v>6.4321722953669813E-5</v>
      </c>
    </row>
    <row r="23" spans="1:43" x14ac:dyDescent="0.15">
      <c r="A23" s="4" t="s">
        <v>247</v>
      </c>
      <c r="B23" s="5" t="s">
        <v>11</v>
      </c>
      <c r="C23" s="269">
        <v>4.5442741485729751E-6</v>
      </c>
      <c r="D23" s="269">
        <v>1.2775495548445507E-5</v>
      </c>
      <c r="E23" s="269">
        <v>6.3649092727419564E-6</v>
      </c>
      <c r="F23" s="269">
        <v>5.8832640122577017E-6</v>
      </c>
      <c r="G23" s="269">
        <v>6.3236496836055623E-6</v>
      </c>
      <c r="H23" s="269">
        <v>4.0632144787149828E-6</v>
      </c>
      <c r="I23" s="269">
        <v>6.8363253471263128E-6</v>
      </c>
      <c r="J23" s="269">
        <v>5.7254863187195555E-6</v>
      </c>
      <c r="K23" s="269">
        <v>5.3147454462679301E-6</v>
      </c>
      <c r="L23" s="269">
        <v>3.9973009724765826E-6</v>
      </c>
      <c r="M23" s="269">
        <v>4.8780127371851585E-6</v>
      </c>
      <c r="N23" s="269">
        <v>1.3423234119313991E-6</v>
      </c>
      <c r="O23" s="269">
        <v>7.1999830516996409E-6</v>
      </c>
      <c r="P23" s="269">
        <v>7.1516248525979674E-6</v>
      </c>
      <c r="Q23" s="269">
        <v>1.0604192445862147E-4</v>
      </c>
      <c r="R23" s="269">
        <v>7.2749148429272324E-6</v>
      </c>
      <c r="S23" s="269">
        <v>5.7116373925313012E-6</v>
      </c>
      <c r="T23" s="269">
        <v>7.9837976630537013E-6</v>
      </c>
      <c r="U23" s="269">
        <v>6.3374499502482821E-6</v>
      </c>
      <c r="V23" s="269">
        <v>1.001877185833268</v>
      </c>
      <c r="W23" s="269">
        <v>2.8459646033028166E-5</v>
      </c>
      <c r="X23" s="269">
        <v>7.3108174743915893E-6</v>
      </c>
      <c r="Y23" s="269">
        <v>1.7405607824962422E-4</v>
      </c>
      <c r="Z23" s="269">
        <v>2.1401365651238407E-5</v>
      </c>
      <c r="AA23" s="269">
        <v>1.9935731628512729E-5</v>
      </c>
      <c r="AB23" s="269">
        <v>8.3540057260352347E-6</v>
      </c>
      <c r="AC23" s="269">
        <v>2.3512137351504571E-5</v>
      </c>
      <c r="AD23" s="269">
        <v>1.6971613701711778E-5</v>
      </c>
      <c r="AE23" s="269">
        <v>8.3056515740383941E-6</v>
      </c>
      <c r="AF23" s="269">
        <v>1.6269329701107852E-5</v>
      </c>
      <c r="AG23" s="269">
        <v>2.0661404498889391E-5</v>
      </c>
      <c r="AH23" s="269">
        <v>1.7279636999916153E-4</v>
      </c>
      <c r="AI23" s="269">
        <v>1.2915127585083199E-5</v>
      </c>
      <c r="AJ23" s="269">
        <v>6.0510878365612837E-6</v>
      </c>
      <c r="AK23" s="269">
        <v>1.042164097137471E-5</v>
      </c>
      <c r="AL23" s="269">
        <v>9.3648696587997769E-5</v>
      </c>
      <c r="AM23" s="269">
        <v>8.8858398511425958E-6</v>
      </c>
      <c r="AN23" s="269">
        <v>1.2545947973847974E-5</v>
      </c>
      <c r="AO23" s="269">
        <v>1.9707789852069657E-5</v>
      </c>
      <c r="AP23" s="269">
        <v>5.1261406027305096E-6</v>
      </c>
      <c r="AQ23" s="270">
        <v>2.0101484906729888E-5</v>
      </c>
    </row>
    <row r="24" spans="1:43" x14ac:dyDescent="0.15">
      <c r="A24" s="4" t="s">
        <v>248</v>
      </c>
      <c r="B24" s="5" t="s">
        <v>222</v>
      </c>
      <c r="C24" s="269">
        <v>4.4843476690981675E-5</v>
      </c>
      <c r="D24" s="269">
        <v>4.3861101495393828E-5</v>
      </c>
      <c r="E24" s="269">
        <v>4.50424550602818E-4</v>
      </c>
      <c r="F24" s="269">
        <v>7.464567297145157E-5</v>
      </c>
      <c r="G24" s="269">
        <v>5.7081856324300184E-5</v>
      </c>
      <c r="H24" s="269">
        <v>2.9230629569453722E-5</v>
      </c>
      <c r="I24" s="269">
        <v>4.0560447828448571E-5</v>
      </c>
      <c r="J24" s="269">
        <v>3.663127701959482E-5</v>
      </c>
      <c r="K24" s="269">
        <v>2.3204881168631385E-5</v>
      </c>
      <c r="L24" s="269">
        <v>2.5403837523147481E-5</v>
      </c>
      <c r="M24" s="269">
        <v>3.9583686134872541E-5</v>
      </c>
      <c r="N24" s="269">
        <v>1.0999849320271643E-5</v>
      </c>
      <c r="O24" s="269">
        <v>5.8373097164153356E-5</v>
      </c>
      <c r="P24" s="269">
        <v>2.9352117632121169E-5</v>
      </c>
      <c r="Q24" s="269">
        <v>2.8216765318412971E-5</v>
      </c>
      <c r="R24" s="269">
        <v>2.0960396815568515E-5</v>
      </c>
      <c r="S24" s="269">
        <v>2.9634462319593461E-5</v>
      </c>
      <c r="T24" s="269">
        <v>3.1441176141267112E-5</v>
      </c>
      <c r="U24" s="269">
        <v>3.30678305235901E-5</v>
      </c>
      <c r="V24" s="269">
        <v>2.7475222760487154E-5</v>
      </c>
      <c r="W24" s="269">
        <v>1.0038262441901828</v>
      </c>
      <c r="X24" s="269">
        <v>7.598892285220304E-5</v>
      </c>
      <c r="Y24" s="269">
        <v>8.1966156565075894E-5</v>
      </c>
      <c r="Z24" s="269">
        <v>1.3859994926211823E-4</v>
      </c>
      <c r="AA24" s="269">
        <v>8.8075053145627533E-5</v>
      </c>
      <c r="AB24" s="269">
        <v>6.4855881222502821E-5</v>
      </c>
      <c r="AC24" s="269">
        <v>6.5223369207447962E-5</v>
      </c>
      <c r="AD24" s="269">
        <v>7.4001300197329138E-5</v>
      </c>
      <c r="AE24" s="269">
        <v>1.7076042356050261E-5</v>
      </c>
      <c r="AF24" s="269">
        <v>3.8170400958184158E-4</v>
      </c>
      <c r="AG24" s="269">
        <v>9.4274854160511322E-5</v>
      </c>
      <c r="AH24" s="269">
        <v>2.1445457640231663E-4</v>
      </c>
      <c r="AI24" s="269">
        <v>4.7733200269314972E-5</v>
      </c>
      <c r="AJ24" s="269">
        <v>3.284144608609831E-5</v>
      </c>
      <c r="AK24" s="269">
        <v>5.3582641042547044E-5</v>
      </c>
      <c r="AL24" s="269">
        <v>8.4486091626611909E-4</v>
      </c>
      <c r="AM24" s="269">
        <v>7.5836542376104448E-5</v>
      </c>
      <c r="AN24" s="269">
        <v>4.2047149731675008E-5</v>
      </c>
      <c r="AO24" s="269">
        <v>4.2699060430019677E-5</v>
      </c>
      <c r="AP24" s="269">
        <v>3.4698950190223933E-5</v>
      </c>
      <c r="AQ24" s="270">
        <v>4.8142487435445238E-5</v>
      </c>
    </row>
    <row r="25" spans="1:43" x14ac:dyDescent="0.15">
      <c r="A25" s="4" t="s">
        <v>249</v>
      </c>
      <c r="B25" s="5" t="s">
        <v>12</v>
      </c>
      <c r="C25" s="269">
        <v>6.6823942273972967E-4</v>
      </c>
      <c r="D25" s="269">
        <v>1.2680816391355718E-3</v>
      </c>
      <c r="E25" s="269">
        <v>1.1787104987863845E-3</v>
      </c>
      <c r="F25" s="269">
        <v>9.1616700955725057E-4</v>
      </c>
      <c r="G25" s="269">
        <v>1.3225872476332683E-3</v>
      </c>
      <c r="H25" s="269">
        <v>5.1371108942213214E-3</v>
      </c>
      <c r="I25" s="269">
        <v>4.9841773890485783E-3</v>
      </c>
      <c r="J25" s="269">
        <v>2.5245997691317828E-3</v>
      </c>
      <c r="K25" s="269">
        <v>2.8925978767452304E-4</v>
      </c>
      <c r="L25" s="269">
        <v>1.4621333181769713E-3</v>
      </c>
      <c r="M25" s="269">
        <v>2.0733190473881586E-3</v>
      </c>
      <c r="N25" s="269">
        <v>1.2389403530800938E-4</v>
      </c>
      <c r="O25" s="269">
        <v>3.3083112412583243E-2</v>
      </c>
      <c r="P25" s="269">
        <v>6.1297618346492424E-4</v>
      </c>
      <c r="Q25" s="269">
        <v>4.6919941579991707E-4</v>
      </c>
      <c r="R25" s="269">
        <v>1.2794972706871518E-3</v>
      </c>
      <c r="S25" s="269">
        <v>1.4351984845636385E-3</v>
      </c>
      <c r="T25" s="269">
        <v>9.0172227705366634E-4</v>
      </c>
      <c r="U25" s="269">
        <v>7.9176576221836248E-4</v>
      </c>
      <c r="V25" s="269">
        <v>1.121705817305145E-3</v>
      </c>
      <c r="W25" s="269">
        <v>3.4713983333131384E-4</v>
      </c>
      <c r="X25" s="269">
        <v>1.0118690578526119</v>
      </c>
      <c r="Y25" s="269">
        <v>1.4183815360791186E-3</v>
      </c>
      <c r="Z25" s="269">
        <v>2.0901016186209214E-3</v>
      </c>
      <c r="AA25" s="269">
        <v>1.466125544823167E-3</v>
      </c>
      <c r="AB25" s="269">
        <v>1.8718259677221207E-3</v>
      </c>
      <c r="AC25" s="269">
        <v>2.0045504026157909E-3</v>
      </c>
      <c r="AD25" s="269">
        <v>4.39789921673156E-3</v>
      </c>
      <c r="AE25" s="269">
        <v>3.8970317423544381E-4</v>
      </c>
      <c r="AF25" s="269">
        <v>8.6803801003883046E-4</v>
      </c>
      <c r="AG25" s="269">
        <v>4.7761350867840434E-3</v>
      </c>
      <c r="AH25" s="269">
        <v>2.2475044331341748E-3</v>
      </c>
      <c r="AI25" s="269">
        <v>3.8002608988081375E-3</v>
      </c>
      <c r="AJ25" s="269">
        <v>1.2186521160002573E-3</v>
      </c>
      <c r="AK25" s="269">
        <v>8.438933859990394E-3</v>
      </c>
      <c r="AL25" s="269">
        <v>2.1332181769362743E-3</v>
      </c>
      <c r="AM25" s="269">
        <v>1.6010354442226704E-3</v>
      </c>
      <c r="AN25" s="269">
        <v>1.2149723897548696E-3</v>
      </c>
      <c r="AO25" s="269">
        <v>2.8647103087619565E-3</v>
      </c>
      <c r="AP25" s="269">
        <v>3.5900831599585313E-2</v>
      </c>
      <c r="AQ25" s="270">
        <v>7.0894754654282903E-4</v>
      </c>
    </row>
    <row r="26" spans="1:43" x14ac:dyDescent="0.15">
      <c r="A26" s="4" t="s">
        <v>250</v>
      </c>
      <c r="B26" s="5" t="s">
        <v>223</v>
      </c>
      <c r="C26" s="269">
        <v>5.4087807418312208E-3</v>
      </c>
      <c r="D26" s="269">
        <v>1.8865735821172918E-3</v>
      </c>
      <c r="E26" s="269">
        <v>3.0939692039282981E-3</v>
      </c>
      <c r="F26" s="269">
        <v>4.0888388452836955E-3</v>
      </c>
      <c r="G26" s="269">
        <v>3.2233446527874E-3</v>
      </c>
      <c r="H26" s="269">
        <v>2.8933276486784541E-3</v>
      </c>
      <c r="I26" s="269">
        <v>1.0323452966555709E-2</v>
      </c>
      <c r="J26" s="269">
        <v>7.2797832720093852E-3</v>
      </c>
      <c r="K26" s="269">
        <v>4.4486417614099981E-3</v>
      </c>
      <c r="L26" s="269">
        <v>5.3437474059465718E-3</v>
      </c>
      <c r="M26" s="269">
        <v>5.6501221758517494E-3</v>
      </c>
      <c r="N26" s="269">
        <v>1.7780916110369486E-3</v>
      </c>
      <c r="O26" s="269">
        <v>1.2957061221629833E-2</v>
      </c>
      <c r="P26" s="269">
        <v>6.7572857420497064E-3</v>
      </c>
      <c r="Q26" s="269">
        <v>3.1136742280588946E-3</v>
      </c>
      <c r="R26" s="269">
        <v>2.269515532870399E-3</v>
      </c>
      <c r="S26" s="269">
        <v>3.449967718377835E-3</v>
      </c>
      <c r="T26" s="269">
        <v>6.8945400846499548E-3</v>
      </c>
      <c r="U26" s="269">
        <v>3.9314638536352888E-3</v>
      </c>
      <c r="V26" s="269">
        <v>3.4621598130486942E-3</v>
      </c>
      <c r="W26" s="269">
        <v>1.4667692338827653E-3</v>
      </c>
      <c r="X26" s="269">
        <v>4.1769567878548177E-3</v>
      </c>
      <c r="Y26" s="269">
        <v>1.0025655774517266</v>
      </c>
      <c r="Z26" s="269">
        <v>3.0284722754626639E-2</v>
      </c>
      <c r="AA26" s="269">
        <v>5.7475296720255011E-2</v>
      </c>
      <c r="AB26" s="269">
        <v>5.8318025906634553E-3</v>
      </c>
      <c r="AC26" s="269">
        <v>5.9343839701788059E-3</v>
      </c>
      <c r="AD26" s="269">
        <v>4.9464524712048083E-3</v>
      </c>
      <c r="AE26" s="269">
        <v>1.5657470893403351E-2</v>
      </c>
      <c r="AF26" s="269">
        <v>1.1396576224354416E-2</v>
      </c>
      <c r="AG26" s="269">
        <v>7.094199551808178E-3</v>
      </c>
      <c r="AH26" s="269">
        <v>9.383239211238556E-3</v>
      </c>
      <c r="AI26" s="269">
        <v>8.3533164449847187E-3</v>
      </c>
      <c r="AJ26" s="269">
        <v>4.4732729518311264E-3</v>
      </c>
      <c r="AK26" s="269">
        <v>3.1136553212060642E-3</v>
      </c>
      <c r="AL26" s="269">
        <v>2.9661075507880579E-3</v>
      </c>
      <c r="AM26" s="269">
        <v>7.288511798734844E-3</v>
      </c>
      <c r="AN26" s="269">
        <v>4.61387457890874E-3</v>
      </c>
      <c r="AO26" s="269">
        <v>6.1082478310300848E-3</v>
      </c>
      <c r="AP26" s="269">
        <v>2.7977417678753582E-3</v>
      </c>
      <c r="AQ26" s="270">
        <v>1.4365692917258078E-2</v>
      </c>
    </row>
    <row r="27" spans="1:43" x14ac:dyDescent="0.15">
      <c r="A27" s="4" t="s">
        <v>251</v>
      </c>
      <c r="B27" s="5" t="s">
        <v>224</v>
      </c>
      <c r="C27" s="269">
        <v>1.9807312901477463E-2</v>
      </c>
      <c r="D27" s="269">
        <v>1.103458541493805E-2</v>
      </c>
      <c r="E27" s="269">
        <v>2.9081928757139067E-2</v>
      </c>
      <c r="F27" s="269">
        <v>3.9192326071501866E-2</v>
      </c>
      <c r="G27" s="269">
        <v>1.7534135160052731E-2</v>
      </c>
      <c r="H27" s="269">
        <v>1.9434087992595609E-2</v>
      </c>
      <c r="I27" s="269">
        <v>8.316376533330451E-2</v>
      </c>
      <c r="J27" s="269">
        <v>5.3150366893547754E-2</v>
      </c>
      <c r="K27" s="269">
        <v>1.2539738299479325E-2</v>
      </c>
      <c r="L27" s="269">
        <v>2.6481559315728806E-2</v>
      </c>
      <c r="M27" s="269">
        <v>3.3347198991334141E-2</v>
      </c>
      <c r="N27" s="269">
        <v>8.4289800834528809E-3</v>
      </c>
      <c r="O27" s="269">
        <v>0.11647670934938992</v>
      </c>
      <c r="P27" s="269">
        <v>2.5781150763125271E-2</v>
      </c>
      <c r="Q27" s="269">
        <v>1.3050765008461824E-2</v>
      </c>
      <c r="R27" s="269">
        <v>1.1605555516025481E-2</v>
      </c>
      <c r="S27" s="269">
        <v>1.4372019743268781E-2</v>
      </c>
      <c r="T27" s="269">
        <v>3.4898891480674731E-2</v>
      </c>
      <c r="U27" s="269">
        <v>2.0408864961209177E-2</v>
      </c>
      <c r="V27" s="269">
        <v>1.0346808248613754E-2</v>
      </c>
      <c r="W27" s="269">
        <v>1.4227900282614801E-2</v>
      </c>
      <c r="X27" s="269">
        <v>2.5619747050367386E-2</v>
      </c>
      <c r="Y27" s="269">
        <v>8.0566731760420094E-3</v>
      </c>
      <c r="Z27" s="269">
        <v>1.1563944404587723</v>
      </c>
      <c r="AA27" s="269">
        <v>5.8382748362205424E-2</v>
      </c>
      <c r="AB27" s="269">
        <v>6.7276283482508581E-2</v>
      </c>
      <c r="AC27" s="269">
        <v>3.2584520202164367E-2</v>
      </c>
      <c r="AD27" s="269">
        <v>8.1267952967929331E-3</v>
      </c>
      <c r="AE27" s="269">
        <v>4.2570975176418951E-3</v>
      </c>
      <c r="AF27" s="269">
        <v>1.2998690432260842E-2</v>
      </c>
      <c r="AG27" s="269">
        <v>1.3913970014770093E-2</v>
      </c>
      <c r="AH27" s="269">
        <v>1.4859631154908385E-2</v>
      </c>
      <c r="AI27" s="269">
        <v>1.807481700681466E-2</v>
      </c>
      <c r="AJ27" s="269">
        <v>1.610890303685477E-2</v>
      </c>
      <c r="AK27" s="269">
        <v>6.4720926987239134E-3</v>
      </c>
      <c r="AL27" s="269">
        <v>1.1415298120443972E-2</v>
      </c>
      <c r="AM27" s="269">
        <v>6.9968738427296492E-2</v>
      </c>
      <c r="AN27" s="269">
        <v>3.9079829553748661E-2</v>
      </c>
      <c r="AO27" s="269">
        <v>3.2523925299625042E-2</v>
      </c>
      <c r="AP27" s="269">
        <v>1.6143731137829458E-2</v>
      </c>
      <c r="AQ27" s="270">
        <v>5.9046548229196626E-3</v>
      </c>
    </row>
    <row r="28" spans="1:43" x14ac:dyDescent="0.15">
      <c r="A28" s="4" t="s">
        <v>252</v>
      </c>
      <c r="B28" s="5" t="s">
        <v>13</v>
      </c>
      <c r="C28" s="269">
        <v>1.8576689215384166E-3</v>
      </c>
      <c r="D28" s="269">
        <v>8.5146175049998049E-4</v>
      </c>
      <c r="E28" s="269">
        <v>1.8071491090305113E-3</v>
      </c>
      <c r="F28" s="269">
        <v>2.6140438309267071E-3</v>
      </c>
      <c r="G28" s="269">
        <v>1.9157423503195939E-3</v>
      </c>
      <c r="H28" s="269">
        <v>1.595492489156366E-3</v>
      </c>
      <c r="I28" s="269">
        <v>2.2221155133230704E-3</v>
      </c>
      <c r="J28" s="269">
        <v>2.5484076678215111E-3</v>
      </c>
      <c r="K28" s="269">
        <v>5.3593911013905611E-4</v>
      </c>
      <c r="L28" s="269">
        <v>8.362156754816106E-4</v>
      </c>
      <c r="M28" s="269">
        <v>1.0621864575693328E-3</v>
      </c>
      <c r="N28" s="269">
        <v>2.4057319094868419E-4</v>
      </c>
      <c r="O28" s="269">
        <v>2.08749464417049E-3</v>
      </c>
      <c r="P28" s="269">
        <v>8.7290388910726097E-4</v>
      </c>
      <c r="Q28" s="269">
        <v>9.0764127330117959E-4</v>
      </c>
      <c r="R28" s="269">
        <v>7.2701818850724493E-4</v>
      </c>
      <c r="S28" s="269">
        <v>7.5496521774163746E-4</v>
      </c>
      <c r="T28" s="269">
        <v>1.4244966639806727E-3</v>
      </c>
      <c r="U28" s="269">
        <v>7.2750992288549577E-4</v>
      </c>
      <c r="V28" s="269">
        <v>6.3057188260809947E-4</v>
      </c>
      <c r="W28" s="269">
        <v>6.4369322560572267E-4</v>
      </c>
      <c r="X28" s="269">
        <v>1.3957945662067485E-3</v>
      </c>
      <c r="Y28" s="269">
        <v>1.6659079109182214E-3</v>
      </c>
      <c r="Z28" s="269">
        <v>2.6730162232154503E-3</v>
      </c>
      <c r="AA28" s="269">
        <v>1.1072534856210843</v>
      </c>
      <c r="AB28" s="269">
        <v>7.4578213110593709E-3</v>
      </c>
      <c r="AC28" s="269">
        <v>3.1254056803868783E-3</v>
      </c>
      <c r="AD28" s="269">
        <v>1.8080476373131269E-3</v>
      </c>
      <c r="AE28" s="269">
        <v>5.2714578504811399E-4</v>
      </c>
      <c r="AF28" s="269">
        <v>4.4435538010843363E-3</v>
      </c>
      <c r="AG28" s="269">
        <v>4.9344796752592048E-3</v>
      </c>
      <c r="AH28" s="269">
        <v>4.4288770736032011E-3</v>
      </c>
      <c r="AI28" s="269">
        <v>7.033864743770604E-3</v>
      </c>
      <c r="AJ28" s="269">
        <v>5.3197119135253651E-3</v>
      </c>
      <c r="AK28" s="269">
        <v>2.2748210630415509E-3</v>
      </c>
      <c r="AL28" s="269">
        <v>4.8325243457230903E-3</v>
      </c>
      <c r="AM28" s="269">
        <v>1.3540299044342549E-2</v>
      </c>
      <c r="AN28" s="269">
        <v>9.4764642809474307E-3</v>
      </c>
      <c r="AO28" s="269">
        <v>7.801860565451642E-3</v>
      </c>
      <c r="AP28" s="269">
        <v>9.6206408555242614E-4</v>
      </c>
      <c r="AQ28" s="270">
        <v>1.5233686867282728E-3</v>
      </c>
    </row>
    <row r="29" spans="1:43" x14ac:dyDescent="0.15">
      <c r="A29" s="4" t="s">
        <v>253</v>
      </c>
      <c r="B29" s="5" t="s">
        <v>14</v>
      </c>
      <c r="C29" s="269">
        <v>1.1619126767563493E-3</v>
      </c>
      <c r="D29" s="269">
        <v>8.1480484092322323E-4</v>
      </c>
      <c r="E29" s="269">
        <v>1.355172782014024E-3</v>
      </c>
      <c r="F29" s="269">
        <v>2.815831313973738E-3</v>
      </c>
      <c r="G29" s="269">
        <v>1.6502111089191365E-3</v>
      </c>
      <c r="H29" s="269">
        <v>1.0846378238366324E-3</v>
      </c>
      <c r="I29" s="269">
        <v>3.686690996777152E-3</v>
      </c>
      <c r="J29" s="269">
        <v>3.7861865972017962E-3</v>
      </c>
      <c r="K29" s="269">
        <v>6.2368166514389044E-4</v>
      </c>
      <c r="L29" s="269">
        <v>9.7450396472218012E-4</v>
      </c>
      <c r="M29" s="269">
        <v>2.3829978964983321E-3</v>
      </c>
      <c r="N29" s="269">
        <v>3.7499480896337699E-4</v>
      </c>
      <c r="O29" s="269">
        <v>3.7984459017359673E-3</v>
      </c>
      <c r="P29" s="269">
        <v>1.0931463243703877E-3</v>
      </c>
      <c r="Q29" s="269">
        <v>8.1056628225510577E-4</v>
      </c>
      <c r="R29" s="269">
        <v>5.5983780863656893E-4</v>
      </c>
      <c r="S29" s="269">
        <v>8.5816068398697021E-4</v>
      </c>
      <c r="T29" s="269">
        <v>1.926576009850382E-3</v>
      </c>
      <c r="U29" s="269">
        <v>1.1423012829070228E-3</v>
      </c>
      <c r="V29" s="269">
        <v>8.4037987761890077E-4</v>
      </c>
      <c r="W29" s="269">
        <v>6.6130221065345627E-4</v>
      </c>
      <c r="X29" s="269">
        <v>1.6186319304083733E-3</v>
      </c>
      <c r="Y29" s="269">
        <v>3.025115356098106E-3</v>
      </c>
      <c r="Z29" s="269">
        <v>3.2066145575374051E-2</v>
      </c>
      <c r="AA29" s="269">
        <v>4.6848131248231062E-3</v>
      </c>
      <c r="AB29" s="269">
        <v>1.0024062197982613</v>
      </c>
      <c r="AC29" s="269">
        <v>2.576197928020274E-3</v>
      </c>
      <c r="AD29" s="269">
        <v>3.7138052982596094E-3</v>
      </c>
      <c r="AE29" s="269">
        <v>4.9745199165988387E-4</v>
      </c>
      <c r="AF29" s="269">
        <v>3.7004998910313627E-3</v>
      </c>
      <c r="AG29" s="269">
        <v>8.8185495391502975E-3</v>
      </c>
      <c r="AH29" s="269">
        <v>1.9115397575346142E-2</v>
      </c>
      <c r="AI29" s="269">
        <v>5.7160414897132351E-3</v>
      </c>
      <c r="AJ29" s="269">
        <v>4.2444916827018668E-3</v>
      </c>
      <c r="AK29" s="269">
        <v>8.8327144185187988E-4</v>
      </c>
      <c r="AL29" s="269">
        <v>2.963854738229577E-3</v>
      </c>
      <c r="AM29" s="269">
        <v>3.7654960821749538E-2</v>
      </c>
      <c r="AN29" s="269">
        <v>1.4983863435263761E-2</v>
      </c>
      <c r="AO29" s="269">
        <v>1.0855523643089322E-2</v>
      </c>
      <c r="AP29" s="269">
        <v>1.0431014677621303E-3</v>
      </c>
      <c r="AQ29" s="270">
        <v>9.0993827205196869E-3</v>
      </c>
    </row>
    <row r="30" spans="1:43" x14ac:dyDescent="0.15">
      <c r="A30" s="4" t="s">
        <v>254</v>
      </c>
      <c r="B30" s="5" t="s">
        <v>15</v>
      </c>
      <c r="C30" s="269">
        <v>3.808267219358448E-2</v>
      </c>
      <c r="D30" s="269">
        <v>1.4596435681115334E-2</v>
      </c>
      <c r="E30" s="269">
        <v>4.516466157959078E-2</v>
      </c>
      <c r="F30" s="269">
        <v>8.4647276080823085E-3</v>
      </c>
      <c r="G30" s="269">
        <v>4.5335979786957109E-2</v>
      </c>
      <c r="H30" s="269">
        <v>4.1191138892547031E-2</v>
      </c>
      <c r="I30" s="269">
        <v>4.039006444372932E-2</v>
      </c>
      <c r="J30" s="269">
        <v>2.3389538367549166E-2</v>
      </c>
      <c r="K30" s="269">
        <v>7.9913486320761645E-3</v>
      </c>
      <c r="L30" s="269">
        <v>2.8787569657172857E-2</v>
      </c>
      <c r="M30" s="269">
        <v>1.5213126854916489E-2</v>
      </c>
      <c r="N30" s="269">
        <v>1.3155978275117306E-2</v>
      </c>
      <c r="O30" s="269">
        <v>1.3587427609980801E-2</v>
      </c>
      <c r="P30" s="269">
        <v>1.8081623771220284E-2</v>
      </c>
      <c r="Q30" s="269">
        <v>1.8955211266749386E-2</v>
      </c>
      <c r="R30" s="269">
        <v>1.9126900858192939E-2</v>
      </c>
      <c r="S30" s="269">
        <v>2.9415006142784923E-2</v>
      </c>
      <c r="T30" s="269">
        <v>2.543674626866619E-2</v>
      </c>
      <c r="U30" s="269">
        <v>2.853955381830527E-2</v>
      </c>
      <c r="V30" s="269">
        <v>2.4907587955126678E-2</v>
      </c>
      <c r="W30" s="269">
        <v>2.3893141206261799E-2</v>
      </c>
      <c r="X30" s="269">
        <v>3.0799938815806147E-2</v>
      </c>
      <c r="Y30" s="269">
        <v>3.1022873858057357E-2</v>
      </c>
      <c r="Z30" s="269">
        <v>6.1727871900436482E-3</v>
      </c>
      <c r="AA30" s="269">
        <v>1.3562624832038654E-2</v>
      </c>
      <c r="AB30" s="269">
        <v>1.20863762563902E-2</v>
      </c>
      <c r="AC30" s="269">
        <v>1.0080870419415588</v>
      </c>
      <c r="AD30" s="269">
        <v>5.8181351174325198E-3</v>
      </c>
      <c r="AE30" s="269">
        <v>2.1107498211244851E-3</v>
      </c>
      <c r="AF30" s="269">
        <v>1.9409216627577344E-2</v>
      </c>
      <c r="AG30" s="269">
        <v>8.1124733074375566E-3</v>
      </c>
      <c r="AH30" s="269">
        <v>7.6991811503903402E-3</v>
      </c>
      <c r="AI30" s="269">
        <v>1.1068964245851128E-2</v>
      </c>
      <c r="AJ30" s="269">
        <v>2.8462290126618373E-2</v>
      </c>
      <c r="AK30" s="269">
        <v>2.0541334011318323E-2</v>
      </c>
      <c r="AL30" s="269">
        <v>1.4351652290155729E-2</v>
      </c>
      <c r="AM30" s="269">
        <v>4.0196728533513658E-2</v>
      </c>
      <c r="AN30" s="269">
        <v>6.5947618481380338E-2</v>
      </c>
      <c r="AO30" s="269">
        <v>1.643089596143953E-2</v>
      </c>
      <c r="AP30" s="269">
        <v>0.14413680592103234</v>
      </c>
      <c r="AQ30" s="270">
        <v>4.5256486348951514E-3</v>
      </c>
    </row>
    <row r="31" spans="1:43" x14ac:dyDescent="0.15">
      <c r="A31" s="4" t="s">
        <v>255</v>
      </c>
      <c r="B31" s="5" t="s">
        <v>16</v>
      </c>
      <c r="C31" s="269">
        <v>1.0336697583417818E-2</v>
      </c>
      <c r="D31" s="269">
        <v>1.5916785472048538E-2</v>
      </c>
      <c r="E31" s="269">
        <v>1.6114193475765912E-2</v>
      </c>
      <c r="F31" s="269">
        <v>2.9343784801683127E-2</v>
      </c>
      <c r="G31" s="269">
        <v>1.0917323765309531E-2</v>
      </c>
      <c r="H31" s="269">
        <v>1.9256760391815373E-2</v>
      </c>
      <c r="I31" s="269">
        <v>1.7628175325834983E-2</v>
      </c>
      <c r="J31" s="269">
        <v>1.2787170790765487E-2</v>
      </c>
      <c r="K31" s="269">
        <v>3.4925971654008927E-3</v>
      </c>
      <c r="L31" s="269">
        <v>6.291122569733687E-3</v>
      </c>
      <c r="M31" s="269">
        <v>1.5283635890418187E-2</v>
      </c>
      <c r="N31" s="269">
        <v>5.2325340527702626E-3</v>
      </c>
      <c r="O31" s="269">
        <v>3.2347633037975589E-2</v>
      </c>
      <c r="P31" s="269">
        <v>1.4379016776000312E-2</v>
      </c>
      <c r="Q31" s="269">
        <v>7.6579272260359496E-3</v>
      </c>
      <c r="R31" s="269">
        <v>8.5249809627512239E-3</v>
      </c>
      <c r="S31" s="269">
        <v>1.6434412586037193E-2</v>
      </c>
      <c r="T31" s="269">
        <v>1.091661297780042E-2</v>
      </c>
      <c r="U31" s="269">
        <v>1.0221408767145912E-2</v>
      </c>
      <c r="V31" s="269">
        <v>1.1073247325303686E-2</v>
      </c>
      <c r="W31" s="269">
        <v>6.4361059861487747E-3</v>
      </c>
      <c r="X31" s="269">
        <v>2.0932193107216755E-2</v>
      </c>
      <c r="Y31" s="269">
        <v>1.6892412993987409E-2</v>
      </c>
      <c r="Z31" s="269">
        <v>4.9745701773375145E-2</v>
      </c>
      <c r="AA31" s="269">
        <v>2.1910954505671987E-2</v>
      </c>
      <c r="AB31" s="269">
        <v>3.1528318220493685E-2</v>
      </c>
      <c r="AC31" s="269">
        <v>2.2245061331798398E-2</v>
      </c>
      <c r="AD31" s="269">
        <v>1.0750318392498792</v>
      </c>
      <c r="AE31" s="269">
        <v>7.4738162850036885E-2</v>
      </c>
      <c r="AF31" s="269">
        <v>3.3217363098236884E-2</v>
      </c>
      <c r="AG31" s="269">
        <v>1.382735689965537E-2</v>
      </c>
      <c r="AH31" s="269">
        <v>2.0658623929675018E-2</v>
      </c>
      <c r="AI31" s="269">
        <v>1.1969851241731321E-2</v>
      </c>
      <c r="AJ31" s="269">
        <v>1.055861277548348E-2</v>
      </c>
      <c r="AK31" s="269">
        <v>2.1355549960986833E-2</v>
      </c>
      <c r="AL31" s="269">
        <v>1.5418366157203274E-2</v>
      </c>
      <c r="AM31" s="269">
        <v>3.8486002773129704E-2</v>
      </c>
      <c r="AN31" s="269">
        <v>1.7271164317072499E-2</v>
      </c>
      <c r="AO31" s="269">
        <v>1.6363247074041187E-2</v>
      </c>
      <c r="AP31" s="269">
        <v>7.5643606548863492E-3</v>
      </c>
      <c r="AQ31" s="270">
        <v>3.3508787385436715E-2</v>
      </c>
    </row>
    <row r="32" spans="1:43" x14ac:dyDescent="0.15">
      <c r="A32" s="4" t="s">
        <v>256</v>
      </c>
      <c r="B32" s="5" t="s">
        <v>225</v>
      </c>
      <c r="C32" s="269">
        <v>1.887127986631621E-3</v>
      </c>
      <c r="D32" s="269">
        <v>1.9915902172376863E-3</v>
      </c>
      <c r="E32" s="269">
        <v>2.2657128496076694E-3</v>
      </c>
      <c r="F32" s="269">
        <v>3.1749166629325004E-3</v>
      </c>
      <c r="G32" s="269">
        <v>2.5150133568320626E-3</v>
      </c>
      <c r="H32" s="269">
        <v>2.5667308450824699E-3</v>
      </c>
      <c r="I32" s="269">
        <v>2.4487536563249485E-3</v>
      </c>
      <c r="J32" s="269">
        <v>1.7524673881810493E-3</v>
      </c>
      <c r="K32" s="269">
        <v>1.0263322839857711E-3</v>
      </c>
      <c r="L32" s="269">
        <v>1.9608371902408725E-3</v>
      </c>
      <c r="M32" s="269">
        <v>2.0789000099890554E-3</v>
      </c>
      <c r="N32" s="269">
        <v>6.8770153569818035E-4</v>
      </c>
      <c r="O32" s="269">
        <v>2.3646514342072207E-3</v>
      </c>
      <c r="P32" s="269">
        <v>2.2905827484753717E-3</v>
      </c>
      <c r="Q32" s="269">
        <v>1.8961858045671144E-3</v>
      </c>
      <c r="R32" s="269">
        <v>1.4780747737971271E-3</v>
      </c>
      <c r="S32" s="269">
        <v>1.6831235874147415E-3</v>
      </c>
      <c r="T32" s="269">
        <v>1.5326656173200992E-3</v>
      </c>
      <c r="U32" s="269">
        <v>1.4880584776590336E-3</v>
      </c>
      <c r="V32" s="269">
        <v>1.6756978569665026E-3</v>
      </c>
      <c r="W32" s="269">
        <v>8.8151209198206084E-4</v>
      </c>
      <c r="X32" s="269">
        <v>3.4506891637955108E-3</v>
      </c>
      <c r="Y32" s="269">
        <v>3.0084350352103956E-3</v>
      </c>
      <c r="Z32" s="269">
        <v>6.3412875000344255E-3</v>
      </c>
      <c r="AA32" s="269">
        <v>2.1373829383609564E-3</v>
      </c>
      <c r="AB32" s="269">
        <v>2.4142476427909845E-3</v>
      </c>
      <c r="AC32" s="269">
        <v>1.2177410110447585E-2</v>
      </c>
      <c r="AD32" s="269">
        <v>7.4490724582570575E-3</v>
      </c>
      <c r="AE32" s="269">
        <v>1.0247574771598713</v>
      </c>
      <c r="AF32" s="269">
        <v>1.3766127526775414E-2</v>
      </c>
      <c r="AG32" s="269">
        <v>7.8560294405080056E-3</v>
      </c>
      <c r="AH32" s="269">
        <v>2.1018154577592198E-3</v>
      </c>
      <c r="AI32" s="269">
        <v>3.1088139439450018E-3</v>
      </c>
      <c r="AJ32" s="269">
        <v>7.0962290222366759E-3</v>
      </c>
      <c r="AK32" s="269">
        <v>6.4459541360447192E-3</v>
      </c>
      <c r="AL32" s="269">
        <v>4.8443125509690342E-3</v>
      </c>
      <c r="AM32" s="269">
        <v>7.3557602153946425E-3</v>
      </c>
      <c r="AN32" s="269">
        <v>1.813183870971434E-2</v>
      </c>
      <c r="AO32" s="269">
        <v>6.1280690726356031E-3</v>
      </c>
      <c r="AP32" s="269">
        <v>2.7389469097768601E-3</v>
      </c>
      <c r="AQ32" s="270">
        <v>6.2697894443915578E-3</v>
      </c>
    </row>
    <row r="33" spans="1:43" x14ac:dyDescent="0.15">
      <c r="A33" s="4" t="s">
        <v>257</v>
      </c>
      <c r="B33" s="5" t="s">
        <v>226</v>
      </c>
      <c r="C33" s="269">
        <v>8.6745196884776277E-2</v>
      </c>
      <c r="D33" s="269">
        <v>8.7723179458328165E-2</v>
      </c>
      <c r="E33" s="269">
        <v>5.6430991178575474E-2</v>
      </c>
      <c r="F33" s="269">
        <v>0.15727217017377487</v>
      </c>
      <c r="G33" s="269">
        <v>6.5816514417903593E-2</v>
      </c>
      <c r="H33" s="269">
        <v>2.7925124295375102E-2</v>
      </c>
      <c r="I33" s="269">
        <v>5.4112320736860668E-2</v>
      </c>
      <c r="J33" s="269">
        <v>3.0872147731957265E-2</v>
      </c>
      <c r="K33" s="269">
        <v>3.6071948653019999E-2</v>
      </c>
      <c r="L33" s="269">
        <v>1.8037516337080159E-2</v>
      </c>
      <c r="M33" s="269">
        <v>5.6547798267122848E-2</v>
      </c>
      <c r="N33" s="269">
        <v>1.9708903266523584E-2</v>
      </c>
      <c r="O33" s="269">
        <v>9.2304380251283985E-2</v>
      </c>
      <c r="P33" s="269">
        <v>3.2694002946463671E-2</v>
      </c>
      <c r="Q33" s="269">
        <v>2.2834938249318894E-2</v>
      </c>
      <c r="R33" s="269">
        <v>2.0928748574374673E-2</v>
      </c>
      <c r="S33" s="269">
        <v>2.8540885521802901E-2</v>
      </c>
      <c r="T33" s="269">
        <v>1.9790534506246873E-2</v>
      </c>
      <c r="U33" s="269">
        <v>2.3120036181965464E-2</v>
      </c>
      <c r="V33" s="269">
        <v>2.2598919602115779E-2</v>
      </c>
      <c r="W33" s="269">
        <v>1.5261781536590937E-2</v>
      </c>
      <c r="X33" s="269">
        <v>0.15130695123932217</v>
      </c>
      <c r="Y33" s="269">
        <v>6.0933888153024821E-2</v>
      </c>
      <c r="Z33" s="269">
        <v>3.5516166126567467E-2</v>
      </c>
      <c r="AA33" s="269">
        <v>3.3836314074845247E-2</v>
      </c>
      <c r="AB33" s="269">
        <v>8.4756135061197807E-2</v>
      </c>
      <c r="AC33" s="269">
        <v>6.4223559658835846E-2</v>
      </c>
      <c r="AD33" s="269">
        <v>3.8868927488883508E-2</v>
      </c>
      <c r="AE33" s="269">
        <v>6.8641569984854304E-3</v>
      </c>
      <c r="AF33" s="269">
        <v>1.1172979379360035</v>
      </c>
      <c r="AG33" s="269">
        <v>3.1662611670788703E-2</v>
      </c>
      <c r="AH33" s="269">
        <v>3.7683026247124725E-2</v>
      </c>
      <c r="AI33" s="269">
        <v>2.9132509043814939E-2</v>
      </c>
      <c r="AJ33" s="269">
        <v>2.076174004868403E-2</v>
      </c>
      <c r="AK33" s="269">
        <v>3.9450894239362426E-2</v>
      </c>
      <c r="AL33" s="269">
        <v>1.7960069119707097E-2</v>
      </c>
      <c r="AM33" s="269">
        <v>0.11084112798573501</v>
      </c>
      <c r="AN33" s="269">
        <v>4.1648069959913228E-2</v>
      </c>
      <c r="AO33" s="269">
        <v>4.3259938395578977E-2</v>
      </c>
      <c r="AP33" s="269">
        <v>7.321567241858272E-2</v>
      </c>
      <c r="AQ33" s="270">
        <v>4.4921530856682289E-2</v>
      </c>
    </row>
    <row r="34" spans="1:43" x14ac:dyDescent="0.15">
      <c r="A34" s="4" t="s">
        <v>258</v>
      </c>
      <c r="B34" s="5" t="s">
        <v>227</v>
      </c>
      <c r="C34" s="269">
        <v>5.1607843917192212E-3</v>
      </c>
      <c r="D34" s="269">
        <v>4.1587843100766488E-3</v>
      </c>
      <c r="E34" s="269">
        <v>5.7959854209630483E-3</v>
      </c>
      <c r="F34" s="269">
        <v>8.027989910170558E-3</v>
      </c>
      <c r="G34" s="269">
        <v>5.7065899546555237E-3</v>
      </c>
      <c r="H34" s="269">
        <v>5.252415151136944E-3</v>
      </c>
      <c r="I34" s="269">
        <v>7.3621356249814899E-3</v>
      </c>
      <c r="J34" s="269">
        <v>7.7817238872221542E-3</v>
      </c>
      <c r="K34" s="269">
        <v>2.5923964024824006E-3</v>
      </c>
      <c r="L34" s="269">
        <v>3.8728482542389028E-3</v>
      </c>
      <c r="M34" s="269">
        <v>5.8892584703265794E-3</v>
      </c>
      <c r="N34" s="269">
        <v>2.3030235913677373E-3</v>
      </c>
      <c r="O34" s="269">
        <v>6.3833869463690868E-3</v>
      </c>
      <c r="P34" s="269">
        <v>6.315120334407104E-3</v>
      </c>
      <c r="Q34" s="269">
        <v>5.366390355403843E-3</v>
      </c>
      <c r="R34" s="269">
        <v>4.4513353388670567E-3</v>
      </c>
      <c r="S34" s="269">
        <v>6.0646751668183623E-3</v>
      </c>
      <c r="T34" s="269">
        <v>5.9056426036194305E-3</v>
      </c>
      <c r="U34" s="269">
        <v>8.6994801738285443E-3</v>
      </c>
      <c r="V34" s="269">
        <v>1.3052408209677483E-2</v>
      </c>
      <c r="W34" s="269">
        <v>2.7763569117860874E-3</v>
      </c>
      <c r="X34" s="269">
        <v>6.5049418851873169E-3</v>
      </c>
      <c r="Y34" s="269">
        <v>9.7252774218051976E-3</v>
      </c>
      <c r="Z34" s="269">
        <v>1.8932198956409074E-2</v>
      </c>
      <c r="AA34" s="269">
        <v>2.3108452650135607E-2</v>
      </c>
      <c r="AB34" s="269">
        <v>9.1535088447069705E-3</v>
      </c>
      <c r="AC34" s="269">
        <v>2.7451009564283303E-2</v>
      </c>
      <c r="AD34" s="269">
        <v>3.6316346848125694E-2</v>
      </c>
      <c r="AE34" s="269">
        <v>4.7161967239052159E-3</v>
      </c>
      <c r="AF34" s="269">
        <v>1.0528960251546029E-2</v>
      </c>
      <c r="AG34" s="269">
        <v>1.157053144861599</v>
      </c>
      <c r="AH34" s="269">
        <v>2.0039188310891437E-2</v>
      </c>
      <c r="AI34" s="269">
        <v>1.6839644974221003E-2</v>
      </c>
      <c r="AJ34" s="269">
        <v>1.0189190009796928E-2</v>
      </c>
      <c r="AK34" s="269">
        <v>3.6068507293037129E-2</v>
      </c>
      <c r="AL34" s="269">
        <v>3.1129703934279898E-2</v>
      </c>
      <c r="AM34" s="269">
        <v>2.5806945638298859E-2</v>
      </c>
      <c r="AN34" s="269">
        <v>1.630337327237608E-2</v>
      </c>
      <c r="AO34" s="269">
        <v>1.4951101424601276E-2</v>
      </c>
      <c r="AP34" s="269">
        <v>5.4126902348832929E-3</v>
      </c>
      <c r="AQ34" s="270">
        <v>2.5928919571843269E-2</v>
      </c>
    </row>
    <row r="35" spans="1:43" x14ac:dyDescent="0.15">
      <c r="A35" s="4" t="s">
        <v>259</v>
      </c>
      <c r="B35" s="5" t="s">
        <v>23</v>
      </c>
      <c r="C35" s="269">
        <v>3.5180973532612759E-4</v>
      </c>
      <c r="D35" s="269">
        <v>1.5934679201277024E-4</v>
      </c>
      <c r="E35" s="269">
        <v>1.1228034293425874E-3</v>
      </c>
      <c r="F35" s="269">
        <v>9.0433013839788122E-4</v>
      </c>
      <c r="G35" s="269">
        <v>9.2575751501351939E-4</v>
      </c>
      <c r="H35" s="269">
        <v>2.6895731763741605E-4</v>
      </c>
      <c r="I35" s="269">
        <v>4.9167837374365891E-4</v>
      </c>
      <c r="J35" s="269">
        <v>1.7616750365868805E-4</v>
      </c>
      <c r="K35" s="269">
        <v>9.211574817108017E-4</v>
      </c>
      <c r="L35" s="269">
        <v>1.6693208933279581E-4</v>
      </c>
      <c r="M35" s="269">
        <v>3.5190538209307307E-4</v>
      </c>
      <c r="N35" s="269">
        <v>3.3854596637378676E-4</v>
      </c>
      <c r="O35" s="269">
        <v>1.0062614545738304E-3</v>
      </c>
      <c r="P35" s="269">
        <v>5.4147558637654099E-4</v>
      </c>
      <c r="Q35" s="269">
        <v>6.103976828734475E-4</v>
      </c>
      <c r="R35" s="269">
        <v>4.2700376400134609E-4</v>
      </c>
      <c r="S35" s="269">
        <v>2.6514059378204976E-4</v>
      </c>
      <c r="T35" s="269">
        <v>1.3181927125482831E-4</v>
      </c>
      <c r="U35" s="269">
        <v>3.3694318319593382E-4</v>
      </c>
      <c r="V35" s="269">
        <v>3.4093871538601182E-4</v>
      </c>
      <c r="W35" s="269">
        <v>1.1888709775227733E-4</v>
      </c>
      <c r="X35" s="269">
        <v>2.8228429602407694E-4</v>
      </c>
      <c r="Y35" s="269">
        <v>1.3949572643946844E-3</v>
      </c>
      <c r="Z35" s="269">
        <v>7.64998547941555E-4</v>
      </c>
      <c r="AA35" s="269">
        <v>7.7350177132771373E-4</v>
      </c>
      <c r="AB35" s="269">
        <v>6.8541027376127191E-4</v>
      </c>
      <c r="AC35" s="269">
        <v>4.5527395225086818E-4</v>
      </c>
      <c r="AD35" s="269">
        <v>9.7411466285067809E-4</v>
      </c>
      <c r="AE35" s="269">
        <v>3.4139979633292374E-4</v>
      </c>
      <c r="AF35" s="269">
        <v>5.2672689029657066E-4</v>
      </c>
      <c r="AG35" s="269">
        <v>6.8695590139865217E-4</v>
      </c>
      <c r="AH35" s="269">
        <v>1.0001357519483334</v>
      </c>
      <c r="AI35" s="269">
        <v>6.5669140245985585E-4</v>
      </c>
      <c r="AJ35" s="269">
        <v>2.9916019253713714E-4</v>
      </c>
      <c r="AK35" s="269">
        <v>1.0376272346917337E-3</v>
      </c>
      <c r="AL35" s="269">
        <v>5.0983982987980398E-4</v>
      </c>
      <c r="AM35" s="269">
        <v>1.8918809558698504E-3</v>
      </c>
      <c r="AN35" s="269">
        <v>3.3888220263394894E-4</v>
      </c>
      <c r="AO35" s="269">
        <v>4.6917812186184467E-4</v>
      </c>
      <c r="AP35" s="269">
        <v>1.993686802191603E-4</v>
      </c>
      <c r="AQ35" s="270">
        <v>8.7327728875669114E-2</v>
      </c>
    </row>
    <row r="36" spans="1:43" x14ac:dyDescent="0.15">
      <c r="A36" s="4" t="s">
        <v>260</v>
      </c>
      <c r="B36" s="5" t="s">
        <v>228</v>
      </c>
      <c r="C36" s="269">
        <v>1.4920952496250278E-4</v>
      </c>
      <c r="D36" s="269">
        <v>7.2149514461687344E-4</v>
      </c>
      <c r="E36" s="269">
        <v>1.7262198174293819E-4</v>
      </c>
      <c r="F36" s="269">
        <v>1.1209876186841859E-3</v>
      </c>
      <c r="G36" s="269">
        <v>3.6110221755947166E-4</v>
      </c>
      <c r="H36" s="269">
        <v>1.7842074774554058E-4</v>
      </c>
      <c r="I36" s="269">
        <v>4.6370541186063817E-4</v>
      </c>
      <c r="J36" s="269">
        <v>3.3721116632493003E-4</v>
      </c>
      <c r="K36" s="269">
        <v>9.0001556339762258E-5</v>
      </c>
      <c r="L36" s="269">
        <v>2.3520429501137485E-4</v>
      </c>
      <c r="M36" s="269">
        <v>7.7747145731715719E-4</v>
      </c>
      <c r="N36" s="269">
        <v>4.7757697320284059E-5</v>
      </c>
      <c r="O36" s="269">
        <v>3.3728860995284896E-4</v>
      </c>
      <c r="P36" s="269">
        <v>5.5123435603486657E-4</v>
      </c>
      <c r="Q36" s="269">
        <v>7.7407420644699592E-4</v>
      </c>
      <c r="R36" s="269">
        <v>3.063804357992079E-4</v>
      </c>
      <c r="S36" s="269">
        <v>4.9311993721779467E-4</v>
      </c>
      <c r="T36" s="269">
        <v>1.6449571558383191E-3</v>
      </c>
      <c r="U36" s="269">
        <v>1.014648261167563E-3</v>
      </c>
      <c r="V36" s="269">
        <v>1.8117303802031211E-3</v>
      </c>
      <c r="W36" s="269">
        <v>3.8718132199404802E-4</v>
      </c>
      <c r="X36" s="269">
        <v>2.4838005649537178E-4</v>
      </c>
      <c r="Y36" s="269">
        <v>3.4558478044096404E-4</v>
      </c>
      <c r="Z36" s="269">
        <v>2.0550776725785013E-3</v>
      </c>
      <c r="AA36" s="269">
        <v>4.5199395500134632E-4</v>
      </c>
      <c r="AB36" s="269">
        <v>4.2645985677090511E-4</v>
      </c>
      <c r="AC36" s="269">
        <v>4.7738784357238671E-4</v>
      </c>
      <c r="AD36" s="269">
        <v>4.7318147585772414E-4</v>
      </c>
      <c r="AE36" s="269">
        <v>6.8573612797053914E-5</v>
      </c>
      <c r="AF36" s="269">
        <v>5.4060560851216394E-4</v>
      </c>
      <c r="AG36" s="269">
        <v>6.3002126202694186E-3</v>
      </c>
      <c r="AH36" s="269">
        <v>3.2978041538649479E-4</v>
      </c>
      <c r="AI36" s="269">
        <v>1.0001814255118819</v>
      </c>
      <c r="AJ36" s="269">
        <v>2.3671685470247358E-4</v>
      </c>
      <c r="AK36" s="269">
        <v>2.7705743799680759E-4</v>
      </c>
      <c r="AL36" s="269">
        <v>6.7584458825450976E-4</v>
      </c>
      <c r="AM36" s="269">
        <v>6.2901086361238142E-4</v>
      </c>
      <c r="AN36" s="269">
        <v>8.4593977588103301E-4</v>
      </c>
      <c r="AO36" s="269">
        <v>5.5312841556654337E-4</v>
      </c>
      <c r="AP36" s="269">
        <v>1.7238565169071045E-4</v>
      </c>
      <c r="AQ36" s="270">
        <v>2.2001844110113387E-3</v>
      </c>
    </row>
    <row r="37" spans="1:43" x14ac:dyDescent="0.15">
      <c r="A37" s="4" t="s">
        <v>261</v>
      </c>
      <c r="B37" s="5" t="s">
        <v>229</v>
      </c>
      <c r="C37" s="269">
        <v>3.9982509969350756E-5</v>
      </c>
      <c r="D37" s="269">
        <v>3.8765429483055659E-5</v>
      </c>
      <c r="E37" s="269">
        <v>2.9594985219825507E-5</v>
      </c>
      <c r="F37" s="269">
        <v>7.2525430669343532E-5</v>
      </c>
      <c r="G37" s="269">
        <v>3.1618369798809197E-5</v>
      </c>
      <c r="H37" s="269">
        <v>1.6272652720050924E-5</v>
      </c>
      <c r="I37" s="269">
        <v>3.6628364194360246E-5</v>
      </c>
      <c r="J37" s="269">
        <v>2.2381179568205677E-5</v>
      </c>
      <c r="K37" s="269">
        <v>1.7562407568417664E-5</v>
      </c>
      <c r="L37" s="269">
        <v>1.2411037764943738E-5</v>
      </c>
      <c r="M37" s="269">
        <v>2.969803930469522E-5</v>
      </c>
      <c r="N37" s="269">
        <v>1.0050338049139281E-5</v>
      </c>
      <c r="O37" s="269">
        <v>5.6992657869621916E-5</v>
      </c>
      <c r="P37" s="269">
        <v>1.9036673087986086E-5</v>
      </c>
      <c r="Q37" s="269">
        <v>1.2911902626801995E-5</v>
      </c>
      <c r="R37" s="269">
        <v>1.1655171277902359E-5</v>
      </c>
      <c r="S37" s="269">
        <v>1.5726577160758725E-5</v>
      </c>
      <c r="T37" s="269">
        <v>1.4857878512894418E-5</v>
      </c>
      <c r="U37" s="269">
        <v>1.469152535595439E-5</v>
      </c>
      <c r="V37" s="269">
        <v>1.3765213664932407E-5</v>
      </c>
      <c r="W37" s="269">
        <v>9.2455540519040725E-6</v>
      </c>
      <c r="X37" s="269">
        <v>6.8704479683383792E-5</v>
      </c>
      <c r="Y37" s="269">
        <v>3.0037024612493051E-5</v>
      </c>
      <c r="Z37" s="269">
        <v>1.8401870558784354E-4</v>
      </c>
      <c r="AA37" s="269">
        <v>8.0805470519208295E-5</v>
      </c>
      <c r="AB37" s="269">
        <v>4.7570159105650862E-5</v>
      </c>
      <c r="AC37" s="269">
        <v>4.3676783116524454E-5</v>
      </c>
      <c r="AD37" s="269">
        <v>5.9410977324320433E-5</v>
      </c>
      <c r="AE37" s="269">
        <v>1.0267958371495304E-5</v>
      </c>
      <c r="AF37" s="269">
        <v>4.5920073360731546E-4</v>
      </c>
      <c r="AG37" s="269">
        <v>2.1461308699116649E-4</v>
      </c>
      <c r="AH37" s="269">
        <v>3.0553551231225064E-5</v>
      </c>
      <c r="AI37" s="269">
        <v>2.274855854973949E-5</v>
      </c>
      <c r="AJ37" s="269">
        <v>1.0134999159300198</v>
      </c>
      <c r="AK37" s="269">
        <v>2.6424443996768919E-5</v>
      </c>
      <c r="AL37" s="269">
        <v>2.207794778569204E-5</v>
      </c>
      <c r="AM37" s="269">
        <v>6.3983634779093927E-5</v>
      </c>
      <c r="AN37" s="269">
        <v>1.7626441426545658E-4</v>
      </c>
      <c r="AO37" s="269">
        <v>7.0063967993186458E-5</v>
      </c>
      <c r="AP37" s="269">
        <v>3.4466370239549825E-5</v>
      </c>
      <c r="AQ37" s="270">
        <v>6.3560310704687884E-5</v>
      </c>
    </row>
    <row r="38" spans="1:43" x14ac:dyDescent="0.15">
      <c r="A38" s="4" t="s">
        <v>262</v>
      </c>
      <c r="B38" s="5" t="s">
        <v>24</v>
      </c>
      <c r="C38" s="269">
        <v>3.0731271145252865E-3</v>
      </c>
      <c r="D38" s="269">
        <v>2.8758119050635994E-3</v>
      </c>
      <c r="E38" s="269">
        <v>1.3804524322764274E-2</v>
      </c>
      <c r="F38" s="269">
        <v>3.6833123162126045E-3</v>
      </c>
      <c r="G38" s="269">
        <v>2.909258497930875E-3</v>
      </c>
      <c r="H38" s="269">
        <v>2.1576425814552732E-3</v>
      </c>
      <c r="I38" s="269">
        <v>2.1178271879056074E-3</v>
      </c>
      <c r="J38" s="269">
        <v>1.9773881454837909E-3</v>
      </c>
      <c r="K38" s="269">
        <v>6.3067727114008213E-4</v>
      </c>
      <c r="L38" s="269">
        <v>9.0809767295618033E-4</v>
      </c>
      <c r="M38" s="269">
        <v>1.2357405261575513E-3</v>
      </c>
      <c r="N38" s="269">
        <v>6.9138221954428839E-4</v>
      </c>
      <c r="O38" s="269">
        <v>3.9783794902563795E-3</v>
      </c>
      <c r="P38" s="269">
        <v>7.7099822025344618E-4</v>
      </c>
      <c r="Q38" s="269">
        <v>2.6843090468625652E-3</v>
      </c>
      <c r="R38" s="269">
        <v>9.6304204522205624E-4</v>
      </c>
      <c r="S38" s="269">
        <v>1.2097339498924426E-3</v>
      </c>
      <c r="T38" s="269">
        <v>1.0083607591016479E-3</v>
      </c>
      <c r="U38" s="269">
        <v>6.9778946670304132E-4</v>
      </c>
      <c r="V38" s="269">
        <v>4.94725157174047E-4</v>
      </c>
      <c r="W38" s="269">
        <v>3.5227300441613023E-4</v>
      </c>
      <c r="X38" s="269">
        <v>2.104552782204709E-3</v>
      </c>
      <c r="Y38" s="269">
        <v>2.1460119152661595E-3</v>
      </c>
      <c r="Z38" s="269">
        <v>6.1092467128735211E-3</v>
      </c>
      <c r="AA38" s="269">
        <v>1.7677040999505903E-2</v>
      </c>
      <c r="AB38" s="269">
        <v>3.4088609025454161E-3</v>
      </c>
      <c r="AC38" s="269">
        <v>1.7027911409073868E-3</v>
      </c>
      <c r="AD38" s="269">
        <v>5.5124649189203919E-3</v>
      </c>
      <c r="AE38" s="269">
        <v>8.1871253080042323E-4</v>
      </c>
      <c r="AF38" s="269">
        <v>2.7902075759029614E-3</v>
      </c>
      <c r="AG38" s="269">
        <v>3.2663634530476367E-3</v>
      </c>
      <c r="AH38" s="269">
        <v>6.7497122856931757E-4</v>
      </c>
      <c r="AI38" s="269">
        <v>3.4554867711608533E-3</v>
      </c>
      <c r="AJ38" s="269">
        <v>2.4180041671044432E-3</v>
      </c>
      <c r="AK38" s="269">
        <v>1.0006057925188323</v>
      </c>
      <c r="AL38" s="269">
        <v>4.8405529075780281E-3</v>
      </c>
      <c r="AM38" s="269">
        <v>3.4831829448655391E-3</v>
      </c>
      <c r="AN38" s="269">
        <v>2.7484216429241237E-3</v>
      </c>
      <c r="AO38" s="269">
        <v>8.4598911701035742E-3</v>
      </c>
      <c r="AP38" s="269">
        <v>7.0048214802456211E-4</v>
      </c>
      <c r="AQ38" s="270">
        <v>8.4830725397304265E-4</v>
      </c>
    </row>
    <row r="39" spans="1:43" x14ac:dyDescent="0.15">
      <c r="A39" s="4" t="s">
        <v>263</v>
      </c>
      <c r="B39" s="5" t="s">
        <v>230</v>
      </c>
      <c r="C39" s="269">
        <v>2.6909535201069725E-2</v>
      </c>
      <c r="D39" s="269">
        <v>2.6261382033714805E-2</v>
      </c>
      <c r="E39" s="269">
        <v>2.1898352303728677E-2</v>
      </c>
      <c r="F39" s="269">
        <v>4.1743215531264699E-2</v>
      </c>
      <c r="G39" s="269">
        <v>4.1907697901059832E-2</v>
      </c>
      <c r="H39" s="269">
        <v>2.8215783045542824E-2</v>
      </c>
      <c r="I39" s="269">
        <v>3.3732820746210104E-2</v>
      </c>
      <c r="J39" s="269">
        <v>3.6809826895890019E-2</v>
      </c>
      <c r="K39" s="269">
        <v>1.7384686130691759E-2</v>
      </c>
      <c r="L39" s="269">
        <v>2.6724229685576022E-2</v>
      </c>
      <c r="M39" s="269">
        <v>3.1647501208107491E-2</v>
      </c>
      <c r="N39" s="269">
        <v>7.3465036228029836E-3</v>
      </c>
      <c r="O39" s="269">
        <v>4.3441892985278154E-2</v>
      </c>
      <c r="P39" s="269">
        <v>2.6652007318415692E-2</v>
      </c>
      <c r="Q39" s="269">
        <v>2.8615156093708714E-2</v>
      </c>
      <c r="R39" s="269">
        <v>1.9670597712837086E-2</v>
      </c>
      <c r="S39" s="269">
        <v>2.8531843816773646E-2</v>
      </c>
      <c r="T39" s="269">
        <v>3.3977228421146005E-2</v>
      </c>
      <c r="U39" s="269">
        <v>3.4888057842411668E-2</v>
      </c>
      <c r="V39" s="269">
        <v>2.7785157759570273E-2</v>
      </c>
      <c r="W39" s="269">
        <v>1.6712704061999373E-2</v>
      </c>
      <c r="X39" s="269">
        <v>4.5619978551146016E-2</v>
      </c>
      <c r="Y39" s="269">
        <v>8.509644042133864E-2</v>
      </c>
      <c r="Z39" s="269">
        <v>0.16788681612858616</v>
      </c>
      <c r="AA39" s="269">
        <v>0.10267926144213685</v>
      </c>
      <c r="AB39" s="269">
        <v>5.4607768610784653E-2</v>
      </c>
      <c r="AC39" s="269">
        <v>6.2330041278840967E-2</v>
      </c>
      <c r="AD39" s="269">
        <v>8.2545127203509108E-2</v>
      </c>
      <c r="AE39" s="269">
        <v>1.9761218105079303E-2</v>
      </c>
      <c r="AF39" s="269">
        <v>0.10528980812081762</v>
      </c>
      <c r="AG39" s="269">
        <v>0.11151306182523003</v>
      </c>
      <c r="AH39" s="269">
        <v>6.2391322578627818E-2</v>
      </c>
      <c r="AI39" s="269">
        <v>4.9973050247641163E-2</v>
      </c>
      <c r="AJ39" s="269">
        <v>3.5240971723094719E-2</v>
      </c>
      <c r="AK39" s="269">
        <v>5.5728572967646405E-2</v>
      </c>
      <c r="AL39" s="269">
        <v>1.0938715968046233</v>
      </c>
      <c r="AM39" s="269">
        <v>5.6975295727385605E-2</v>
      </c>
      <c r="AN39" s="269">
        <v>3.6356470777533949E-2</v>
      </c>
      <c r="AO39" s="269">
        <v>3.8861035898796095E-2</v>
      </c>
      <c r="AP39" s="269">
        <v>1.946947611034296E-2</v>
      </c>
      <c r="AQ39" s="270">
        <v>2.9141692048971487E-2</v>
      </c>
    </row>
    <row r="40" spans="1:43" x14ac:dyDescent="0.15">
      <c r="A40" s="4" t="s">
        <v>25</v>
      </c>
      <c r="B40" s="5" t="s">
        <v>26</v>
      </c>
      <c r="C40" s="269">
        <v>0</v>
      </c>
      <c r="D40" s="269">
        <v>0</v>
      </c>
      <c r="E40" s="269">
        <v>0</v>
      </c>
      <c r="F40" s="269">
        <v>0</v>
      </c>
      <c r="G40" s="269">
        <v>0</v>
      </c>
      <c r="H40" s="269">
        <v>0</v>
      </c>
      <c r="I40" s="269">
        <v>0</v>
      </c>
      <c r="J40" s="269">
        <v>0</v>
      </c>
      <c r="K40" s="269">
        <v>0</v>
      </c>
      <c r="L40" s="269">
        <v>0</v>
      </c>
      <c r="M40" s="269">
        <v>0</v>
      </c>
      <c r="N40" s="269">
        <v>0</v>
      </c>
      <c r="O40" s="269">
        <v>0</v>
      </c>
      <c r="P40" s="269">
        <v>0</v>
      </c>
      <c r="Q40" s="269">
        <v>0</v>
      </c>
      <c r="R40" s="269">
        <v>0</v>
      </c>
      <c r="S40" s="269">
        <v>0</v>
      </c>
      <c r="T40" s="269">
        <v>0</v>
      </c>
      <c r="U40" s="269">
        <v>0</v>
      </c>
      <c r="V40" s="269">
        <v>0</v>
      </c>
      <c r="W40" s="269">
        <v>0</v>
      </c>
      <c r="X40" s="269">
        <v>0</v>
      </c>
      <c r="Y40" s="269">
        <v>0</v>
      </c>
      <c r="Z40" s="269">
        <v>0</v>
      </c>
      <c r="AA40" s="269">
        <v>0</v>
      </c>
      <c r="AB40" s="269">
        <v>0</v>
      </c>
      <c r="AC40" s="269">
        <v>0</v>
      </c>
      <c r="AD40" s="269">
        <v>0</v>
      </c>
      <c r="AE40" s="269">
        <v>0</v>
      </c>
      <c r="AF40" s="269">
        <v>0</v>
      </c>
      <c r="AG40" s="269">
        <v>0</v>
      </c>
      <c r="AH40" s="269">
        <v>0</v>
      </c>
      <c r="AI40" s="269">
        <v>0</v>
      </c>
      <c r="AJ40" s="269">
        <v>0</v>
      </c>
      <c r="AK40" s="269">
        <v>0</v>
      </c>
      <c r="AL40" s="269">
        <v>0</v>
      </c>
      <c r="AM40" s="269">
        <v>1.0005169177427116</v>
      </c>
      <c r="AN40" s="269">
        <v>0</v>
      </c>
      <c r="AO40" s="269">
        <v>0</v>
      </c>
      <c r="AP40" s="269">
        <v>0</v>
      </c>
      <c r="AQ40" s="270">
        <v>0</v>
      </c>
    </row>
    <row r="41" spans="1:43" x14ac:dyDescent="0.15">
      <c r="A41" s="4" t="s">
        <v>27</v>
      </c>
      <c r="B41" s="5" t="s">
        <v>28</v>
      </c>
      <c r="C41" s="269">
        <v>1.1012919771872849E-6</v>
      </c>
      <c r="D41" s="269">
        <v>3.9052286822478774E-6</v>
      </c>
      <c r="E41" s="269">
        <v>1.1210296964048054E-6</v>
      </c>
      <c r="F41" s="269">
        <v>6.1805161095694038E-6</v>
      </c>
      <c r="G41" s="269">
        <v>2.0667676062681239E-6</v>
      </c>
      <c r="H41" s="269">
        <v>1.0271622598674673E-6</v>
      </c>
      <c r="I41" s="269">
        <v>2.6175075198104841E-6</v>
      </c>
      <c r="J41" s="269">
        <v>1.8643837488503815E-6</v>
      </c>
      <c r="K41" s="269">
        <v>6.0407025288925589E-7</v>
      </c>
      <c r="L41" s="269">
        <v>1.271008412301545E-6</v>
      </c>
      <c r="M41" s="269">
        <v>4.0972786234045969E-6</v>
      </c>
      <c r="N41" s="269">
        <v>3.2725614178494227E-7</v>
      </c>
      <c r="O41" s="269">
        <v>2.1827397126701961E-6</v>
      </c>
      <c r="P41" s="269">
        <v>2.8864547429895028E-6</v>
      </c>
      <c r="Q41" s="269">
        <v>3.9263533510867117E-6</v>
      </c>
      <c r="R41" s="269">
        <v>1.6141853188143528E-6</v>
      </c>
      <c r="S41" s="269">
        <v>2.5701755531106878E-6</v>
      </c>
      <c r="T41" s="269">
        <v>8.2281727607793708E-6</v>
      </c>
      <c r="U41" s="269">
        <v>5.1261054202215259E-6</v>
      </c>
      <c r="V41" s="269">
        <v>9.0385050844155986E-6</v>
      </c>
      <c r="W41" s="269">
        <v>1.9895141279115843E-6</v>
      </c>
      <c r="X41" s="269">
        <v>1.8529878321553833E-6</v>
      </c>
      <c r="Y41" s="269">
        <v>1.9759083228366156E-6</v>
      </c>
      <c r="Z41" s="269">
        <v>1.1799665255501359E-5</v>
      </c>
      <c r="AA41" s="269">
        <v>2.9657522025168592E-6</v>
      </c>
      <c r="AB41" s="269">
        <v>2.5348157711160884E-6</v>
      </c>
      <c r="AC41" s="269">
        <v>2.7495661727693981E-6</v>
      </c>
      <c r="AD41" s="269">
        <v>2.8734244708132621E-6</v>
      </c>
      <c r="AE41" s="269">
        <v>4.3165054208005519E-7</v>
      </c>
      <c r="AF41" s="269">
        <v>6.8779501997382717E-6</v>
      </c>
      <c r="AG41" s="269">
        <v>3.296288816587557E-5</v>
      </c>
      <c r="AH41" s="269">
        <v>1.9029107278713204E-6</v>
      </c>
      <c r="AI41" s="269">
        <v>4.9201801353387347E-3</v>
      </c>
      <c r="AJ41" s="269">
        <v>9.3121694558335917E-3</v>
      </c>
      <c r="AK41" s="269">
        <v>1.6056282209040425E-6</v>
      </c>
      <c r="AL41" s="269">
        <v>3.5273624164329324E-6</v>
      </c>
      <c r="AM41" s="269">
        <v>1.5662405987552689E-3</v>
      </c>
      <c r="AN41" s="269">
        <v>1.004225799330132</v>
      </c>
      <c r="AO41" s="269">
        <v>3.3645585876461965E-6</v>
      </c>
      <c r="AP41" s="269">
        <v>1.1646204945706667E-6</v>
      </c>
      <c r="AQ41" s="270">
        <v>1.1406807670371331E-5</v>
      </c>
    </row>
    <row r="42" spans="1:43" x14ac:dyDescent="0.15">
      <c r="A42" s="4" t="s">
        <v>264</v>
      </c>
      <c r="B42" s="5" t="s">
        <v>231</v>
      </c>
      <c r="C42" s="269">
        <v>2.3542512525432146E-3</v>
      </c>
      <c r="D42" s="269">
        <v>1.9436766413930977E-4</v>
      </c>
      <c r="E42" s="269">
        <v>7.7242196072353428E-4</v>
      </c>
      <c r="F42" s="269">
        <v>3.308873797522826E-4</v>
      </c>
      <c r="G42" s="269">
        <v>8.3933002971778379E-4</v>
      </c>
      <c r="H42" s="269">
        <v>2.6176006613490288E-4</v>
      </c>
      <c r="I42" s="269">
        <v>2.6893167002049593E-4</v>
      </c>
      <c r="J42" s="269">
        <v>3.0424990241272921E-4</v>
      </c>
      <c r="K42" s="269">
        <v>1.2481995726319758E-4</v>
      </c>
      <c r="L42" s="269">
        <v>1.5464432050853324E-4</v>
      </c>
      <c r="M42" s="269">
        <v>6.9143035939442854E-4</v>
      </c>
      <c r="N42" s="269">
        <v>7.7642592590663375E-5</v>
      </c>
      <c r="O42" s="269">
        <v>2.3788943269296541E-4</v>
      </c>
      <c r="P42" s="269">
        <v>1.9132347598074028E-4</v>
      </c>
      <c r="Q42" s="269">
        <v>2.3021612526206506E-4</v>
      </c>
      <c r="R42" s="269">
        <v>1.5418252654752067E-4</v>
      </c>
      <c r="S42" s="269">
        <v>2.1928522496694015E-4</v>
      </c>
      <c r="T42" s="269">
        <v>4.0105641170300665E-4</v>
      </c>
      <c r="U42" s="269">
        <v>2.540575552996045E-4</v>
      </c>
      <c r="V42" s="269">
        <v>2.5756952132032185E-4</v>
      </c>
      <c r="W42" s="269">
        <v>2.373675970264088E-4</v>
      </c>
      <c r="X42" s="269">
        <v>3.1736901725806582E-4</v>
      </c>
      <c r="Y42" s="269">
        <v>5.4810798584111983E-4</v>
      </c>
      <c r="Z42" s="269">
        <v>5.7385938003372229E-4</v>
      </c>
      <c r="AA42" s="269">
        <v>6.2362100136073822E-4</v>
      </c>
      <c r="AB42" s="269">
        <v>2.4891657829051916E-4</v>
      </c>
      <c r="AC42" s="269">
        <v>7.699020444589034E-4</v>
      </c>
      <c r="AD42" s="269">
        <v>5.8810284991671282E-4</v>
      </c>
      <c r="AE42" s="269">
        <v>6.324298349875472E-4</v>
      </c>
      <c r="AF42" s="269">
        <v>5.5794678499035844E-4</v>
      </c>
      <c r="AG42" s="269">
        <v>6.5062270002401567E-3</v>
      </c>
      <c r="AH42" s="269">
        <v>5.8191178703544545E-4</v>
      </c>
      <c r="AI42" s="269">
        <v>3.078135895850475E-3</v>
      </c>
      <c r="AJ42" s="269">
        <v>1.0642182203037E-2</v>
      </c>
      <c r="AK42" s="269">
        <v>1.8437968691616159E-3</v>
      </c>
      <c r="AL42" s="269">
        <v>1.8110549032760207E-3</v>
      </c>
      <c r="AM42" s="269">
        <v>1.1265843735637326E-2</v>
      </c>
      <c r="AN42" s="269">
        <v>2.307956277651021E-3</v>
      </c>
      <c r="AO42" s="269">
        <v>1.0083667887117478</v>
      </c>
      <c r="AP42" s="269">
        <v>1.8085440018859308E-4</v>
      </c>
      <c r="AQ42" s="270">
        <v>2.5625052886628593E-3</v>
      </c>
    </row>
    <row r="43" spans="1:43" x14ac:dyDescent="0.15">
      <c r="A43" s="4" t="s">
        <v>265</v>
      </c>
      <c r="B43" s="5" t="s">
        <v>29</v>
      </c>
      <c r="C43" s="269">
        <v>7.5598806062136164E-4</v>
      </c>
      <c r="D43" s="269">
        <v>7.1231667612031979E-3</v>
      </c>
      <c r="E43" s="269">
        <v>1.2357721080834697E-3</v>
      </c>
      <c r="F43" s="269">
        <v>1.7775688685512385E-3</v>
      </c>
      <c r="G43" s="269">
        <v>1.2321938858526813E-3</v>
      </c>
      <c r="H43" s="269">
        <v>1.9178074024186922E-3</v>
      </c>
      <c r="I43" s="269">
        <v>1.6843046789598028E-3</v>
      </c>
      <c r="J43" s="269">
        <v>9.6077466875586813E-4</v>
      </c>
      <c r="K43" s="269">
        <v>4.7162663207833016E-4</v>
      </c>
      <c r="L43" s="269">
        <v>3.5772540014461545E-4</v>
      </c>
      <c r="M43" s="269">
        <v>1.547471203412816E-3</v>
      </c>
      <c r="N43" s="269">
        <v>7.744367668788512E-4</v>
      </c>
      <c r="O43" s="269">
        <v>6.7623780692723466E-4</v>
      </c>
      <c r="P43" s="269">
        <v>8.962479199231294E-4</v>
      </c>
      <c r="Q43" s="269">
        <v>1.1612197953161595E-3</v>
      </c>
      <c r="R43" s="269">
        <v>1.3062910263141761E-3</v>
      </c>
      <c r="S43" s="269">
        <v>1.3588847198915538E-3</v>
      </c>
      <c r="T43" s="269">
        <v>1.4001928198518203E-3</v>
      </c>
      <c r="U43" s="269">
        <v>1.1173240750988389E-3</v>
      </c>
      <c r="V43" s="269">
        <v>1.4969251188804962E-3</v>
      </c>
      <c r="W43" s="269">
        <v>8.1128388693698728E-4</v>
      </c>
      <c r="X43" s="269">
        <v>1.7655645118009396E-3</v>
      </c>
      <c r="Y43" s="269">
        <v>1.9256521613647993E-3</v>
      </c>
      <c r="Z43" s="269">
        <v>9.061420754583366E-4</v>
      </c>
      <c r="AA43" s="269">
        <v>1.8492278144746131E-3</v>
      </c>
      <c r="AB43" s="269">
        <v>5.1355415206259681E-3</v>
      </c>
      <c r="AC43" s="269">
        <v>3.0404893841355172E-3</v>
      </c>
      <c r="AD43" s="269">
        <v>3.757211654694404E-3</v>
      </c>
      <c r="AE43" s="269">
        <v>5.802319771850544E-4</v>
      </c>
      <c r="AF43" s="269">
        <v>1.8192334078081533E-3</v>
      </c>
      <c r="AG43" s="269">
        <v>3.8154784786250972E-3</v>
      </c>
      <c r="AH43" s="269">
        <v>2.8219635318486279E-3</v>
      </c>
      <c r="AI43" s="269">
        <v>2.9712673473733116E-3</v>
      </c>
      <c r="AJ43" s="269">
        <v>2.565300204213433E-3</v>
      </c>
      <c r="AK43" s="269">
        <v>4.4449323429241244E-3</v>
      </c>
      <c r="AL43" s="269">
        <v>1.7253496486363078E-3</v>
      </c>
      <c r="AM43" s="269">
        <v>3.6349454458836968E-3</v>
      </c>
      <c r="AN43" s="269">
        <v>1.3864094399311019E-3</v>
      </c>
      <c r="AO43" s="269">
        <v>2.3990805650797847E-3</v>
      </c>
      <c r="AP43" s="269">
        <v>1.0007765584809576</v>
      </c>
      <c r="AQ43" s="270">
        <v>6.9036798878191941E-4</v>
      </c>
    </row>
    <row r="44" spans="1:43" x14ac:dyDescent="0.15">
      <c r="A44" s="19" t="s">
        <v>266</v>
      </c>
      <c r="B44" s="20" t="s">
        <v>30</v>
      </c>
      <c r="C44" s="271">
        <v>4.0335800714011664E-3</v>
      </c>
      <c r="D44" s="271">
        <v>1.8269478646138048E-3</v>
      </c>
      <c r="E44" s="271">
        <v>1.2873201284492148E-2</v>
      </c>
      <c r="F44" s="271">
        <v>1.0368354419833624E-2</v>
      </c>
      <c r="G44" s="271">
        <v>1.0614024253896419E-2</v>
      </c>
      <c r="H44" s="271">
        <v>3.0836579194550399E-3</v>
      </c>
      <c r="I44" s="271">
        <v>5.6372063951923004E-3</v>
      </c>
      <c r="J44" s="271">
        <v>2.0198012181995568E-3</v>
      </c>
      <c r="K44" s="271">
        <v>1.0561283807017019E-2</v>
      </c>
      <c r="L44" s="271">
        <v>1.9139150546415207E-3</v>
      </c>
      <c r="M44" s="271">
        <v>4.0346766837296676E-3</v>
      </c>
      <c r="N44" s="271">
        <v>3.8815078893501597E-3</v>
      </c>
      <c r="O44" s="271">
        <v>1.1537020560348088E-2</v>
      </c>
      <c r="P44" s="271">
        <v>6.2081429677721392E-3</v>
      </c>
      <c r="Q44" s="271">
        <v>6.9983507619123496E-3</v>
      </c>
      <c r="R44" s="271">
        <v>4.895697020130766E-3</v>
      </c>
      <c r="S44" s="271">
        <v>3.0398982967522296E-3</v>
      </c>
      <c r="T44" s="271">
        <v>1.5113384655692115E-3</v>
      </c>
      <c r="U44" s="271">
        <v>3.8631316091174033E-3</v>
      </c>
      <c r="V44" s="271">
        <v>3.9089413107778782E-3</v>
      </c>
      <c r="W44" s="271">
        <v>1.3630681021256394E-3</v>
      </c>
      <c r="X44" s="271">
        <v>3.2364548123056548E-3</v>
      </c>
      <c r="Y44" s="271">
        <v>1.5993508016208711E-2</v>
      </c>
      <c r="Z44" s="271">
        <v>8.7708854752625263E-3</v>
      </c>
      <c r="AA44" s="271">
        <v>8.8683769001694796E-3</v>
      </c>
      <c r="AB44" s="271">
        <v>7.8583874844004743E-3</v>
      </c>
      <c r="AC44" s="271">
        <v>5.2198212739190415E-3</v>
      </c>
      <c r="AD44" s="271">
        <v>1.1168450150169443E-2</v>
      </c>
      <c r="AE44" s="271">
        <v>3.9142277105901025E-3</v>
      </c>
      <c r="AF44" s="271">
        <v>6.0390457523918622E-3</v>
      </c>
      <c r="AG44" s="271">
        <v>7.8761084631282646E-3</v>
      </c>
      <c r="AH44" s="271">
        <v>1.5564275188233747E-3</v>
      </c>
      <c r="AI44" s="271">
        <v>7.5291189755368887E-3</v>
      </c>
      <c r="AJ44" s="271">
        <v>3.4299408731703631E-3</v>
      </c>
      <c r="AK44" s="271">
        <v>1.1896636491641872E-2</v>
      </c>
      <c r="AL44" s="271">
        <v>5.845431694786336E-3</v>
      </c>
      <c r="AM44" s="271">
        <v>2.1690853193661718E-2</v>
      </c>
      <c r="AN44" s="271">
        <v>3.8853629159230183E-3</v>
      </c>
      <c r="AO44" s="271">
        <v>5.3792357977957813E-3</v>
      </c>
      <c r="AP44" s="271">
        <v>2.2858080793247289E-3</v>
      </c>
      <c r="AQ44" s="272">
        <v>1.0012326308909376</v>
      </c>
    </row>
  </sheetData>
  <mergeCells count="1">
    <mergeCell ref="A2:B3"/>
  </mergeCells>
  <phoneticPr fontId="2"/>
  <pageMargins left="0.7" right="0.7" top="0.75" bottom="0.75" header="0.3" footer="0.3"/>
  <pageSetup paperSize="9" scale="38" fitToWidth="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E8013-5D1A-4CB6-9FEA-A5FC2E404D12}">
  <sheetPr codeName="Sheet11">
    <tabColor rgb="FFFF0000"/>
    <pageSetUpPr fitToPage="1"/>
  </sheetPr>
  <dimension ref="A1:K48"/>
  <sheetViews>
    <sheetView zoomScaleNormal="100" workbookViewId="0">
      <pane xSplit="3" ySplit="7" topLeftCell="D8" activePane="bottomRight" state="frozen"/>
      <selection activeCell="C24" sqref="C24:G26"/>
      <selection pane="topRight" activeCell="C24" sqref="C24:G26"/>
      <selection pane="bottomLeft" activeCell="C24" sqref="C24:G26"/>
      <selection pane="bottomRight"/>
    </sheetView>
  </sheetViews>
  <sheetFormatPr defaultRowHeight="15.75" x14ac:dyDescent="0.15"/>
  <cols>
    <col min="1" max="2" width="4" style="24" customWidth="1"/>
    <col min="3" max="3" width="24.875" style="24" customWidth="1"/>
    <col min="4" max="11" width="12.5" style="24" customWidth="1"/>
    <col min="12" max="16384" width="9" style="24"/>
  </cols>
  <sheetData>
    <row r="1" spans="1:11" x14ac:dyDescent="0.15">
      <c r="A1" s="23" t="s">
        <v>75</v>
      </c>
    </row>
    <row r="2" spans="1:11" x14ac:dyDescent="0.15">
      <c r="A2" s="23"/>
    </row>
    <row r="3" spans="1:11" x14ac:dyDescent="0.15">
      <c r="A3" s="23"/>
      <c r="K3" s="24" t="s">
        <v>316</v>
      </c>
    </row>
    <row r="4" spans="1:11" x14ac:dyDescent="0.15">
      <c r="B4" s="295"/>
      <c r="C4" s="296"/>
      <c r="D4" s="435" t="s">
        <v>73</v>
      </c>
      <c r="E4" s="440" t="s">
        <v>76</v>
      </c>
      <c r="F4" s="438"/>
      <c r="G4" s="438"/>
      <c r="H4" s="438"/>
      <c r="I4" s="438"/>
      <c r="J4" s="438"/>
      <c r="K4" s="439"/>
    </row>
    <row r="5" spans="1:11" x14ac:dyDescent="0.15">
      <c r="B5" s="297"/>
      <c r="C5" s="298"/>
      <c r="D5" s="445"/>
      <c r="E5" s="293" t="s">
        <v>3</v>
      </c>
      <c r="F5" s="443" t="s">
        <v>70</v>
      </c>
      <c r="G5" s="444"/>
      <c r="H5" s="444"/>
      <c r="I5" s="444"/>
      <c r="J5" s="444"/>
      <c r="K5" s="444"/>
    </row>
    <row r="6" spans="1:11" ht="47.25" customHeight="1" x14ac:dyDescent="0.15">
      <c r="B6" s="299"/>
      <c r="C6" s="300"/>
      <c r="D6" s="430"/>
      <c r="E6" s="294" t="s">
        <v>15</v>
      </c>
      <c r="F6" s="301" t="s">
        <v>17</v>
      </c>
      <c r="G6" s="302" t="s">
        <v>18</v>
      </c>
      <c r="H6" s="302" t="s">
        <v>19</v>
      </c>
      <c r="I6" s="302" t="s">
        <v>20</v>
      </c>
      <c r="J6" s="302" t="s">
        <v>21</v>
      </c>
      <c r="K6" s="291" t="s">
        <v>22</v>
      </c>
    </row>
    <row r="7" spans="1:11" ht="16.5" thickBot="1" x14ac:dyDescent="0.2">
      <c r="B7" s="81"/>
      <c r="C7" s="82" t="s">
        <v>31</v>
      </c>
      <c r="D7" s="87">
        <f t="shared" ref="D7:K7" si="0">SUM(D8:D48)</f>
        <v>0</v>
      </c>
      <c r="E7" s="83">
        <f t="shared" si="0"/>
        <v>0</v>
      </c>
      <c r="F7" s="84">
        <f t="shared" si="0"/>
        <v>0</v>
      </c>
      <c r="G7" s="92">
        <f t="shared" si="0"/>
        <v>0</v>
      </c>
      <c r="H7" s="92">
        <f t="shared" si="0"/>
        <v>0</v>
      </c>
      <c r="I7" s="92">
        <f t="shared" si="0"/>
        <v>0</v>
      </c>
      <c r="J7" s="92">
        <f t="shared" si="0"/>
        <v>0</v>
      </c>
      <c r="K7" s="85">
        <f t="shared" si="0"/>
        <v>0</v>
      </c>
    </row>
    <row r="8" spans="1:11" ht="16.5" thickTop="1" x14ac:dyDescent="0.15">
      <c r="B8" s="59" t="s">
        <v>141</v>
      </c>
      <c r="C8" s="52" t="s">
        <v>209</v>
      </c>
      <c r="D8" s="48">
        <f t="array" ref="D8:D48">【入力シート】!E22:E62</f>
        <v>0</v>
      </c>
      <c r="E8" s="39">
        <f t="array" ref="E8:K48">(-1)*ROUND(D8:D48*【別表】マージン額・率表!M7:S47,0)</f>
        <v>0</v>
      </c>
      <c r="F8" s="27">
        <v>0</v>
      </c>
      <c r="G8" s="71">
        <v>0</v>
      </c>
      <c r="H8" s="71">
        <v>0</v>
      </c>
      <c r="I8" s="71">
        <v>0</v>
      </c>
      <c r="J8" s="71">
        <v>0</v>
      </c>
      <c r="K8" s="28">
        <v>0</v>
      </c>
    </row>
    <row r="9" spans="1:11" x14ac:dyDescent="0.15">
      <c r="B9" s="59" t="s">
        <v>145</v>
      </c>
      <c r="C9" s="52" t="s">
        <v>5</v>
      </c>
      <c r="D9" s="48">
        <v>0</v>
      </c>
      <c r="E9" s="39">
        <v>0</v>
      </c>
      <c r="F9" s="27">
        <v>0</v>
      </c>
      <c r="G9" s="71">
        <v>0</v>
      </c>
      <c r="H9" s="71">
        <v>0</v>
      </c>
      <c r="I9" s="71">
        <v>0</v>
      </c>
      <c r="J9" s="71">
        <v>0</v>
      </c>
      <c r="K9" s="28">
        <v>0</v>
      </c>
    </row>
    <row r="10" spans="1:11" x14ac:dyDescent="0.15">
      <c r="B10" s="59" t="s">
        <v>146</v>
      </c>
      <c r="C10" s="52" t="s">
        <v>6</v>
      </c>
      <c r="D10" s="48">
        <v>0</v>
      </c>
      <c r="E10" s="39">
        <v>0</v>
      </c>
      <c r="F10" s="27">
        <v>0</v>
      </c>
      <c r="G10" s="71">
        <v>0</v>
      </c>
      <c r="H10" s="71">
        <v>0</v>
      </c>
      <c r="I10" s="71">
        <v>0</v>
      </c>
      <c r="J10" s="71">
        <v>0</v>
      </c>
      <c r="K10" s="28">
        <v>0</v>
      </c>
    </row>
    <row r="11" spans="1:11" x14ac:dyDescent="0.15">
      <c r="B11" s="59" t="s">
        <v>142</v>
      </c>
      <c r="C11" s="52" t="s">
        <v>210</v>
      </c>
      <c r="D11" s="48">
        <v>0</v>
      </c>
      <c r="E11" s="39">
        <v>0</v>
      </c>
      <c r="F11" s="27">
        <v>0</v>
      </c>
      <c r="G11" s="71">
        <v>0</v>
      </c>
      <c r="H11" s="71">
        <v>0</v>
      </c>
      <c r="I11" s="71">
        <v>0</v>
      </c>
      <c r="J11" s="71">
        <v>0</v>
      </c>
      <c r="K11" s="28">
        <v>0</v>
      </c>
    </row>
    <row r="12" spans="1:11" x14ac:dyDescent="0.15">
      <c r="B12" s="59" t="s">
        <v>151</v>
      </c>
      <c r="C12" s="52" t="s">
        <v>211</v>
      </c>
      <c r="D12" s="48">
        <v>0</v>
      </c>
      <c r="E12" s="39">
        <v>0</v>
      </c>
      <c r="F12" s="27">
        <v>0</v>
      </c>
      <c r="G12" s="71">
        <v>0</v>
      </c>
      <c r="H12" s="71">
        <v>0</v>
      </c>
      <c r="I12" s="71">
        <v>0</v>
      </c>
      <c r="J12" s="71">
        <v>0</v>
      </c>
      <c r="K12" s="28">
        <v>0</v>
      </c>
    </row>
    <row r="13" spans="1:11" x14ac:dyDescent="0.15">
      <c r="B13" s="59" t="s">
        <v>155</v>
      </c>
      <c r="C13" s="52" t="s">
        <v>212</v>
      </c>
      <c r="D13" s="48">
        <v>0</v>
      </c>
      <c r="E13" s="39">
        <v>0</v>
      </c>
      <c r="F13" s="27">
        <v>0</v>
      </c>
      <c r="G13" s="71">
        <v>0</v>
      </c>
      <c r="H13" s="71">
        <v>0</v>
      </c>
      <c r="I13" s="71">
        <v>0</v>
      </c>
      <c r="J13" s="71">
        <v>0</v>
      </c>
      <c r="K13" s="28">
        <v>0</v>
      </c>
    </row>
    <row r="14" spans="1:11" x14ac:dyDescent="0.15">
      <c r="B14" s="59" t="s">
        <v>234</v>
      </c>
      <c r="C14" s="52" t="s">
        <v>213</v>
      </c>
      <c r="D14" s="48">
        <v>0</v>
      </c>
      <c r="E14" s="39">
        <v>0</v>
      </c>
      <c r="F14" s="27">
        <v>0</v>
      </c>
      <c r="G14" s="71">
        <v>0</v>
      </c>
      <c r="H14" s="71">
        <v>0</v>
      </c>
      <c r="I14" s="71">
        <v>0</v>
      </c>
      <c r="J14" s="71">
        <v>0</v>
      </c>
      <c r="K14" s="28">
        <v>0</v>
      </c>
    </row>
    <row r="15" spans="1:11" x14ac:dyDescent="0.15">
      <c r="B15" s="59" t="s">
        <v>235</v>
      </c>
      <c r="C15" s="52" t="s">
        <v>214</v>
      </c>
      <c r="D15" s="48">
        <v>0</v>
      </c>
      <c r="E15" s="39">
        <v>0</v>
      </c>
      <c r="F15" s="27">
        <v>0</v>
      </c>
      <c r="G15" s="71">
        <v>0</v>
      </c>
      <c r="H15" s="71">
        <v>0</v>
      </c>
      <c r="I15" s="71">
        <v>0</v>
      </c>
      <c r="J15" s="71">
        <v>0</v>
      </c>
      <c r="K15" s="28">
        <v>0</v>
      </c>
    </row>
    <row r="16" spans="1:11" x14ac:dyDescent="0.15">
      <c r="B16" s="59" t="s">
        <v>236</v>
      </c>
      <c r="C16" s="52" t="s">
        <v>7</v>
      </c>
      <c r="D16" s="48">
        <v>0</v>
      </c>
      <c r="E16" s="39">
        <v>0</v>
      </c>
      <c r="F16" s="27">
        <v>0</v>
      </c>
      <c r="G16" s="71">
        <v>0</v>
      </c>
      <c r="H16" s="71">
        <v>0</v>
      </c>
      <c r="I16" s="71">
        <v>0</v>
      </c>
      <c r="J16" s="71">
        <v>0</v>
      </c>
      <c r="K16" s="28">
        <v>0</v>
      </c>
    </row>
    <row r="17" spans="2:11" x14ac:dyDescent="0.15">
      <c r="B17" s="59" t="s">
        <v>237</v>
      </c>
      <c r="C17" s="52" t="s">
        <v>215</v>
      </c>
      <c r="D17" s="48">
        <v>0</v>
      </c>
      <c r="E17" s="39">
        <v>0</v>
      </c>
      <c r="F17" s="27">
        <v>0</v>
      </c>
      <c r="G17" s="71">
        <v>0</v>
      </c>
      <c r="H17" s="71">
        <v>0</v>
      </c>
      <c r="I17" s="71">
        <v>0</v>
      </c>
      <c r="J17" s="71">
        <v>0</v>
      </c>
      <c r="K17" s="28">
        <v>0</v>
      </c>
    </row>
    <row r="18" spans="2:11" x14ac:dyDescent="0.15">
      <c r="B18" s="59" t="s">
        <v>238</v>
      </c>
      <c r="C18" s="52" t="s">
        <v>216</v>
      </c>
      <c r="D18" s="48">
        <v>0</v>
      </c>
      <c r="E18" s="39">
        <v>0</v>
      </c>
      <c r="F18" s="27">
        <v>0</v>
      </c>
      <c r="G18" s="71">
        <v>0</v>
      </c>
      <c r="H18" s="71">
        <v>0</v>
      </c>
      <c r="I18" s="71">
        <v>0</v>
      </c>
      <c r="J18" s="71">
        <v>0</v>
      </c>
      <c r="K18" s="28">
        <v>0</v>
      </c>
    </row>
    <row r="19" spans="2:11" x14ac:dyDescent="0.15">
      <c r="B19" s="59" t="s">
        <v>239</v>
      </c>
      <c r="C19" s="52" t="s">
        <v>217</v>
      </c>
      <c r="D19" s="48">
        <v>0</v>
      </c>
      <c r="E19" s="39">
        <v>0</v>
      </c>
      <c r="F19" s="27">
        <v>0</v>
      </c>
      <c r="G19" s="71">
        <v>0</v>
      </c>
      <c r="H19" s="71">
        <v>0</v>
      </c>
      <c r="I19" s="71">
        <v>0</v>
      </c>
      <c r="J19" s="71">
        <v>0</v>
      </c>
      <c r="K19" s="28">
        <v>0</v>
      </c>
    </row>
    <row r="20" spans="2:11" x14ac:dyDescent="0.15">
      <c r="B20" s="59" t="s">
        <v>240</v>
      </c>
      <c r="C20" s="52" t="s">
        <v>218</v>
      </c>
      <c r="D20" s="48">
        <v>0</v>
      </c>
      <c r="E20" s="39">
        <v>0</v>
      </c>
      <c r="F20" s="27">
        <v>0</v>
      </c>
      <c r="G20" s="71">
        <v>0</v>
      </c>
      <c r="H20" s="71">
        <v>0</v>
      </c>
      <c r="I20" s="71">
        <v>0</v>
      </c>
      <c r="J20" s="71">
        <v>0</v>
      </c>
      <c r="K20" s="28">
        <v>0</v>
      </c>
    </row>
    <row r="21" spans="2:11" x14ac:dyDescent="0.15">
      <c r="B21" s="59" t="s">
        <v>241</v>
      </c>
      <c r="C21" s="52" t="s">
        <v>219</v>
      </c>
      <c r="D21" s="48">
        <v>0</v>
      </c>
      <c r="E21" s="39">
        <v>0</v>
      </c>
      <c r="F21" s="27">
        <v>0</v>
      </c>
      <c r="G21" s="71">
        <v>0</v>
      </c>
      <c r="H21" s="71">
        <v>0</v>
      </c>
      <c r="I21" s="71">
        <v>0</v>
      </c>
      <c r="J21" s="71">
        <v>0</v>
      </c>
      <c r="K21" s="28">
        <v>0</v>
      </c>
    </row>
    <row r="22" spans="2:11" x14ac:dyDescent="0.15">
      <c r="B22" s="59" t="s">
        <v>242</v>
      </c>
      <c r="C22" s="52" t="s">
        <v>8</v>
      </c>
      <c r="D22" s="48">
        <v>0</v>
      </c>
      <c r="E22" s="39">
        <v>0</v>
      </c>
      <c r="F22" s="27">
        <v>0</v>
      </c>
      <c r="G22" s="71">
        <v>0</v>
      </c>
      <c r="H22" s="71">
        <v>0</v>
      </c>
      <c r="I22" s="71">
        <v>0</v>
      </c>
      <c r="J22" s="71">
        <v>0</v>
      </c>
      <c r="K22" s="28">
        <v>0</v>
      </c>
    </row>
    <row r="23" spans="2:11" x14ac:dyDescent="0.15">
      <c r="B23" s="59" t="s">
        <v>243</v>
      </c>
      <c r="C23" s="52" t="s">
        <v>9</v>
      </c>
      <c r="D23" s="48">
        <v>0</v>
      </c>
      <c r="E23" s="39">
        <v>0</v>
      </c>
      <c r="F23" s="27">
        <v>0</v>
      </c>
      <c r="G23" s="71">
        <v>0</v>
      </c>
      <c r="H23" s="71">
        <v>0</v>
      </c>
      <c r="I23" s="71">
        <v>0</v>
      </c>
      <c r="J23" s="71">
        <v>0</v>
      </c>
      <c r="K23" s="28">
        <v>0</v>
      </c>
    </row>
    <row r="24" spans="2:11" x14ac:dyDescent="0.15">
      <c r="B24" s="59" t="s">
        <v>244</v>
      </c>
      <c r="C24" s="52" t="s">
        <v>10</v>
      </c>
      <c r="D24" s="48">
        <v>0</v>
      </c>
      <c r="E24" s="39">
        <v>0</v>
      </c>
      <c r="F24" s="27">
        <v>0</v>
      </c>
      <c r="G24" s="71">
        <v>0</v>
      </c>
      <c r="H24" s="71">
        <v>0</v>
      </c>
      <c r="I24" s="71">
        <v>0</v>
      </c>
      <c r="J24" s="71">
        <v>0</v>
      </c>
      <c r="K24" s="28">
        <v>0</v>
      </c>
    </row>
    <row r="25" spans="2:11" x14ac:dyDescent="0.15">
      <c r="B25" s="59" t="s">
        <v>245</v>
      </c>
      <c r="C25" s="52" t="s">
        <v>220</v>
      </c>
      <c r="D25" s="48">
        <v>0</v>
      </c>
      <c r="E25" s="39">
        <v>0</v>
      </c>
      <c r="F25" s="27">
        <v>0</v>
      </c>
      <c r="G25" s="71">
        <v>0</v>
      </c>
      <c r="H25" s="71">
        <v>0</v>
      </c>
      <c r="I25" s="71">
        <v>0</v>
      </c>
      <c r="J25" s="71">
        <v>0</v>
      </c>
      <c r="K25" s="28">
        <v>0</v>
      </c>
    </row>
    <row r="26" spans="2:11" x14ac:dyDescent="0.15">
      <c r="B26" s="59" t="s">
        <v>246</v>
      </c>
      <c r="C26" s="52" t="s">
        <v>221</v>
      </c>
      <c r="D26" s="48">
        <v>0</v>
      </c>
      <c r="E26" s="39">
        <v>0</v>
      </c>
      <c r="F26" s="27">
        <v>0</v>
      </c>
      <c r="G26" s="71">
        <v>0</v>
      </c>
      <c r="H26" s="71">
        <v>0</v>
      </c>
      <c r="I26" s="71">
        <v>0</v>
      </c>
      <c r="J26" s="71">
        <v>0</v>
      </c>
      <c r="K26" s="28">
        <v>0</v>
      </c>
    </row>
    <row r="27" spans="2:11" x14ac:dyDescent="0.15">
      <c r="B27" s="59" t="s">
        <v>247</v>
      </c>
      <c r="C27" s="52" t="s">
        <v>11</v>
      </c>
      <c r="D27" s="48">
        <v>0</v>
      </c>
      <c r="E27" s="39">
        <v>0</v>
      </c>
      <c r="F27" s="27">
        <v>0</v>
      </c>
      <c r="G27" s="71">
        <v>0</v>
      </c>
      <c r="H27" s="71">
        <v>0</v>
      </c>
      <c r="I27" s="71">
        <v>0</v>
      </c>
      <c r="J27" s="71">
        <v>0</v>
      </c>
      <c r="K27" s="28">
        <v>0</v>
      </c>
    </row>
    <row r="28" spans="2:11" x14ac:dyDescent="0.15">
      <c r="B28" s="59" t="s">
        <v>248</v>
      </c>
      <c r="C28" s="52" t="s">
        <v>222</v>
      </c>
      <c r="D28" s="48">
        <v>0</v>
      </c>
      <c r="E28" s="39">
        <v>0</v>
      </c>
      <c r="F28" s="27">
        <v>0</v>
      </c>
      <c r="G28" s="71">
        <v>0</v>
      </c>
      <c r="H28" s="71">
        <v>0</v>
      </c>
      <c r="I28" s="71">
        <v>0</v>
      </c>
      <c r="J28" s="71">
        <v>0</v>
      </c>
      <c r="K28" s="28">
        <v>0</v>
      </c>
    </row>
    <row r="29" spans="2:11" x14ac:dyDescent="0.15">
      <c r="B29" s="59" t="s">
        <v>249</v>
      </c>
      <c r="C29" s="52" t="s">
        <v>12</v>
      </c>
      <c r="D29" s="48">
        <v>0</v>
      </c>
      <c r="E29" s="39">
        <v>0</v>
      </c>
      <c r="F29" s="27">
        <v>0</v>
      </c>
      <c r="G29" s="71">
        <v>0</v>
      </c>
      <c r="H29" s="71">
        <v>0</v>
      </c>
      <c r="I29" s="71">
        <v>0</v>
      </c>
      <c r="J29" s="71">
        <v>0</v>
      </c>
      <c r="K29" s="28">
        <v>0</v>
      </c>
    </row>
    <row r="30" spans="2:11" x14ac:dyDescent="0.15">
      <c r="B30" s="59" t="s">
        <v>250</v>
      </c>
      <c r="C30" s="52" t="s">
        <v>223</v>
      </c>
      <c r="D30" s="48">
        <v>0</v>
      </c>
      <c r="E30" s="39">
        <v>0</v>
      </c>
      <c r="F30" s="27">
        <v>0</v>
      </c>
      <c r="G30" s="71">
        <v>0</v>
      </c>
      <c r="H30" s="71">
        <v>0</v>
      </c>
      <c r="I30" s="71">
        <v>0</v>
      </c>
      <c r="J30" s="71">
        <v>0</v>
      </c>
      <c r="K30" s="28">
        <v>0</v>
      </c>
    </row>
    <row r="31" spans="2:11" x14ac:dyDescent="0.15">
      <c r="B31" s="59" t="s">
        <v>251</v>
      </c>
      <c r="C31" s="52" t="s">
        <v>224</v>
      </c>
      <c r="D31" s="48">
        <v>0</v>
      </c>
      <c r="E31" s="39">
        <v>0</v>
      </c>
      <c r="F31" s="27">
        <v>0</v>
      </c>
      <c r="G31" s="71">
        <v>0</v>
      </c>
      <c r="H31" s="71">
        <v>0</v>
      </c>
      <c r="I31" s="71">
        <v>0</v>
      </c>
      <c r="J31" s="71">
        <v>0</v>
      </c>
      <c r="K31" s="28">
        <v>0</v>
      </c>
    </row>
    <row r="32" spans="2:11" x14ac:dyDescent="0.15">
      <c r="B32" s="59" t="s">
        <v>252</v>
      </c>
      <c r="C32" s="52" t="s">
        <v>13</v>
      </c>
      <c r="D32" s="48">
        <v>0</v>
      </c>
      <c r="E32" s="39">
        <v>0</v>
      </c>
      <c r="F32" s="27">
        <v>0</v>
      </c>
      <c r="G32" s="71">
        <v>0</v>
      </c>
      <c r="H32" s="71">
        <v>0</v>
      </c>
      <c r="I32" s="71">
        <v>0</v>
      </c>
      <c r="J32" s="71">
        <v>0</v>
      </c>
      <c r="K32" s="28">
        <v>0</v>
      </c>
    </row>
    <row r="33" spans="2:11" x14ac:dyDescent="0.15">
      <c r="B33" s="59" t="s">
        <v>253</v>
      </c>
      <c r="C33" s="52" t="s">
        <v>14</v>
      </c>
      <c r="D33" s="48">
        <v>0</v>
      </c>
      <c r="E33" s="39">
        <v>0</v>
      </c>
      <c r="F33" s="27">
        <v>0</v>
      </c>
      <c r="G33" s="71">
        <v>0</v>
      </c>
      <c r="H33" s="71">
        <v>0</v>
      </c>
      <c r="I33" s="71">
        <v>0</v>
      </c>
      <c r="J33" s="71">
        <v>0</v>
      </c>
      <c r="K33" s="28">
        <v>0</v>
      </c>
    </row>
    <row r="34" spans="2:11" x14ac:dyDescent="0.15">
      <c r="B34" s="59" t="s">
        <v>254</v>
      </c>
      <c r="C34" s="52" t="s">
        <v>15</v>
      </c>
      <c r="D34" s="48">
        <v>0</v>
      </c>
      <c r="E34" s="39">
        <v>0</v>
      </c>
      <c r="F34" s="27">
        <v>0</v>
      </c>
      <c r="G34" s="71">
        <v>0</v>
      </c>
      <c r="H34" s="71">
        <v>0</v>
      </c>
      <c r="I34" s="71">
        <v>0</v>
      </c>
      <c r="J34" s="71">
        <v>0</v>
      </c>
      <c r="K34" s="28">
        <v>0</v>
      </c>
    </row>
    <row r="35" spans="2:11" x14ac:dyDescent="0.15">
      <c r="B35" s="59" t="s">
        <v>255</v>
      </c>
      <c r="C35" s="52" t="s">
        <v>16</v>
      </c>
      <c r="D35" s="48">
        <v>0</v>
      </c>
      <c r="E35" s="39">
        <v>0</v>
      </c>
      <c r="F35" s="27">
        <v>0</v>
      </c>
      <c r="G35" s="71">
        <v>0</v>
      </c>
      <c r="H35" s="71">
        <v>0</v>
      </c>
      <c r="I35" s="71">
        <v>0</v>
      </c>
      <c r="J35" s="71">
        <v>0</v>
      </c>
      <c r="K35" s="28">
        <v>0</v>
      </c>
    </row>
    <row r="36" spans="2:11" x14ac:dyDescent="0.15">
      <c r="B36" s="59" t="s">
        <v>256</v>
      </c>
      <c r="C36" s="52" t="s">
        <v>225</v>
      </c>
      <c r="D36" s="48">
        <v>0</v>
      </c>
      <c r="E36" s="39">
        <v>0</v>
      </c>
      <c r="F36" s="27">
        <v>0</v>
      </c>
      <c r="G36" s="71">
        <v>0</v>
      </c>
      <c r="H36" s="71">
        <v>0</v>
      </c>
      <c r="I36" s="71">
        <v>0</v>
      </c>
      <c r="J36" s="71">
        <v>0</v>
      </c>
      <c r="K36" s="28">
        <v>0</v>
      </c>
    </row>
    <row r="37" spans="2:11" x14ac:dyDescent="0.15">
      <c r="B37" s="59" t="s">
        <v>257</v>
      </c>
      <c r="C37" s="52" t="s">
        <v>226</v>
      </c>
      <c r="D37" s="48">
        <v>0</v>
      </c>
      <c r="E37" s="39">
        <v>0</v>
      </c>
      <c r="F37" s="27">
        <v>0</v>
      </c>
      <c r="G37" s="71">
        <v>0</v>
      </c>
      <c r="H37" s="71">
        <v>0</v>
      </c>
      <c r="I37" s="71">
        <v>0</v>
      </c>
      <c r="J37" s="71">
        <v>0</v>
      </c>
      <c r="K37" s="28">
        <v>0</v>
      </c>
    </row>
    <row r="38" spans="2:11" x14ac:dyDescent="0.15">
      <c r="B38" s="59" t="s">
        <v>258</v>
      </c>
      <c r="C38" s="52" t="s">
        <v>227</v>
      </c>
      <c r="D38" s="48">
        <v>0</v>
      </c>
      <c r="E38" s="39">
        <v>0</v>
      </c>
      <c r="F38" s="27">
        <v>0</v>
      </c>
      <c r="G38" s="71">
        <v>0</v>
      </c>
      <c r="H38" s="71">
        <v>0</v>
      </c>
      <c r="I38" s="71">
        <v>0</v>
      </c>
      <c r="J38" s="71">
        <v>0</v>
      </c>
      <c r="K38" s="28">
        <v>0</v>
      </c>
    </row>
    <row r="39" spans="2:11" x14ac:dyDescent="0.15">
      <c r="B39" s="59" t="s">
        <v>259</v>
      </c>
      <c r="C39" s="52" t="s">
        <v>23</v>
      </c>
      <c r="D39" s="48">
        <v>0</v>
      </c>
      <c r="E39" s="39">
        <v>0</v>
      </c>
      <c r="F39" s="27">
        <v>0</v>
      </c>
      <c r="G39" s="71">
        <v>0</v>
      </c>
      <c r="H39" s="71">
        <v>0</v>
      </c>
      <c r="I39" s="71">
        <v>0</v>
      </c>
      <c r="J39" s="71">
        <v>0</v>
      </c>
      <c r="K39" s="28">
        <v>0</v>
      </c>
    </row>
    <row r="40" spans="2:11" x14ac:dyDescent="0.15">
      <c r="B40" s="59" t="s">
        <v>260</v>
      </c>
      <c r="C40" s="52" t="s">
        <v>228</v>
      </c>
      <c r="D40" s="48">
        <v>0</v>
      </c>
      <c r="E40" s="39">
        <v>0</v>
      </c>
      <c r="F40" s="27">
        <v>0</v>
      </c>
      <c r="G40" s="71">
        <v>0</v>
      </c>
      <c r="H40" s="71">
        <v>0</v>
      </c>
      <c r="I40" s="71">
        <v>0</v>
      </c>
      <c r="J40" s="71">
        <v>0</v>
      </c>
      <c r="K40" s="28">
        <v>0</v>
      </c>
    </row>
    <row r="41" spans="2:11" x14ac:dyDescent="0.15">
      <c r="B41" s="59" t="s">
        <v>261</v>
      </c>
      <c r="C41" s="52" t="s">
        <v>229</v>
      </c>
      <c r="D41" s="48">
        <v>0</v>
      </c>
      <c r="E41" s="39">
        <v>0</v>
      </c>
      <c r="F41" s="27">
        <v>0</v>
      </c>
      <c r="G41" s="71">
        <v>0</v>
      </c>
      <c r="H41" s="71">
        <v>0</v>
      </c>
      <c r="I41" s="71">
        <v>0</v>
      </c>
      <c r="J41" s="71">
        <v>0</v>
      </c>
      <c r="K41" s="28">
        <v>0</v>
      </c>
    </row>
    <row r="42" spans="2:11" x14ac:dyDescent="0.15">
      <c r="B42" s="59" t="s">
        <v>262</v>
      </c>
      <c r="C42" s="52" t="s">
        <v>24</v>
      </c>
      <c r="D42" s="48">
        <v>0</v>
      </c>
      <c r="E42" s="39">
        <v>0</v>
      </c>
      <c r="F42" s="27">
        <v>0</v>
      </c>
      <c r="G42" s="71">
        <v>0</v>
      </c>
      <c r="H42" s="71">
        <v>0</v>
      </c>
      <c r="I42" s="71">
        <v>0</v>
      </c>
      <c r="J42" s="71">
        <v>0</v>
      </c>
      <c r="K42" s="28">
        <v>0</v>
      </c>
    </row>
    <row r="43" spans="2:11" x14ac:dyDescent="0.15">
      <c r="B43" s="59" t="s">
        <v>263</v>
      </c>
      <c r="C43" s="52" t="s">
        <v>230</v>
      </c>
      <c r="D43" s="48">
        <v>0</v>
      </c>
      <c r="E43" s="39">
        <v>0</v>
      </c>
      <c r="F43" s="27">
        <v>0</v>
      </c>
      <c r="G43" s="71">
        <v>0</v>
      </c>
      <c r="H43" s="71">
        <v>0</v>
      </c>
      <c r="I43" s="71">
        <v>0</v>
      </c>
      <c r="J43" s="71">
        <v>0</v>
      </c>
      <c r="K43" s="28">
        <v>0</v>
      </c>
    </row>
    <row r="44" spans="2:11" x14ac:dyDescent="0.15">
      <c r="B44" s="59" t="s">
        <v>25</v>
      </c>
      <c r="C44" s="52" t="s">
        <v>26</v>
      </c>
      <c r="D44" s="48">
        <v>0</v>
      </c>
      <c r="E44" s="39">
        <v>0</v>
      </c>
      <c r="F44" s="27">
        <v>0</v>
      </c>
      <c r="G44" s="71">
        <v>0</v>
      </c>
      <c r="H44" s="71">
        <v>0</v>
      </c>
      <c r="I44" s="71">
        <v>0</v>
      </c>
      <c r="J44" s="71">
        <v>0</v>
      </c>
      <c r="K44" s="28">
        <v>0</v>
      </c>
    </row>
    <row r="45" spans="2:11" x14ac:dyDescent="0.15">
      <c r="B45" s="59" t="s">
        <v>27</v>
      </c>
      <c r="C45" s="52" t="s">
        <v>28</v>
      </c>
      <c r="D45" s="48">
        <v>0</v>
      </c>
      <c r="E45" s="39">
        <v>0</v>
      </c>
      <c r="F45" s="27">
        <v>0</v>
      </c>
      <c r="G45" s="71">
        <v>0</v>
      </c>
      <c r="H45" s="71">
        <v>0</v>
      </c>
      <c r="I45" s="71">
        <v>0</v>
      </c>
      <c r="J45" s="71">
        <v>0</v>
      </c>
      <c r="K45" s="28">
        <v>0</v>
      </c>
    </row>
    <row r="46" spans="2:11" x14ac:dyDescent="0.15">
      <c r="B46" s="59" t="s">
        <v>264</v>
      </c>
      <c r="C46" s="52" t="s">
        <v>231</v>
      </c>
      <c r="D46" s="48">
        <v>0</v>
      </c>
      <c r="E46" s="39">
        <v>0</v>
      </c>
      <c r="F46" s="27">
        <v>0</v>
      </c>
      <c r="G46" s="71">
        <v>0</v>
      </c>
      <c r="H46" s="71">
        <v>0</v>
      </c>
      <c r="I46" s="71">
        <v>0</v>
      </c>
      <c r="J46" s="71">
        <v>0</v>
      </c>
      <c r="K46" s="28">
        <v>0</v>
      </c>
    </row>
    <row r="47" spans="2:11" x14ac:dyDescent="0.15">
      <c r="B47" s="59" t="s">
        <v>265</v>
      </c>
      <c r="C47" s="52" t="s">
        <v>29</v>
      </c>
      <c r="D47" s="48">
        <v>0</v>
      </c>
      <c r="E47" s="39">
        <v>0</v>
      </c>
      <c r="F47" s="27">
        <v>0</v>
      </c>
      <c r="G47" s="71">
        <v>0</v>
      </c>
      <c r="H47" s="71">
        <v>0</v>
      </c>
      <c r="I47" s="71">
        <v>0</v>
      </c>
      <c r="J47" s="71">
        <v>0</v>
      </c>
      <c r="K47" s="28">
        <v>0</v>
      </c>
    </row>
    <row r="48" spans="2:11" x14ac:dyDescent="0.15">
      <c r="B48" s="60" t="s">
        <v>266</v>
      </c>
      <c r="C48" s="86" t="s">
        <v>30</v>
      </c>
      <c r="D48" s="49">
        <v>0</v>
      </c>
      <c r="E48" s="40">
        <v>0</v>
      </c>
      <c r="F48" s="32">
        <v>0</v>
      </c>
      <c r="G48" s="76">
        <v>0</v>
      </c>
      <c r="H48" s="76">
        <v>0</v>
      </c>
      <c r="I48" s="76">
        <v>0</v>
      </c>
      <c r="J48" s="76">
        <v>0</v>
      </c>
      <c r="K48" s="31">
        <v>0</v>
      </c>
    </row>
  </sheetData>
  <mergeCells count="3">
    <mergeCell ref="D4:D6"/>
    <mergeCell ref="E4:K4"/>
    <mergeCell ref="F5:K5"/>
  </mergeCells>
  <phoneticPr fontId="2"/>
  <pageMargins left="0.7" right="0.7" top="0.75" bottom="0.75" header="0.3" footer="0.3"/>
  <pageSetup paperSize="9" scale="6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233B3-B084-43EC-8642-EDC2BB339B1D}">
  <sheetPr codeName="Sheet12">
    <tabColor rgb="FFFF0000"/>
    <pageSetUpPr fitToPage="1"/>
  </sheetPr>
  <dimension ref="A1:AF49"/>
  <sheetViews>
    <sheetView workbookViewId="0">
      <pane xSplit="4" ySplit="8" topLeftCell="K9" activePane="bottomRight" state="frozen"/>
      <selection activeCell="C24" sqref="C24:G26"/>
      <selection pane="topRight" activeCell="C24" sqref="C24:G26"/>
      <selection pane="bottomLeft" activeCell="C24" sqref="C24:G26"/>
      <selection pane="bottomRight"/>
    </sheetView>
  </sheetViews>
  <sheetFormatPr defaultColWidth="12.5" defaultRowHeight="15.75" x14ac:dyDescent="0.15"/>
  <cols>
    <col min="1" max="2" width="3" style="24" customWidth="1"/>
    <col min="3" max="3" width="4" style="24" customWidth="1"/>
    <col min="4" max="4" width="24.875" style="24" customWidth="1"/>
    <col min="5" max="16" width="12.5" style="24"/>
    <col min="17" max="17" width="3" style="24" customWidth="1"/>
    <col min="18" max="26" width="12.5" style="24"/>
    <col min="27" max="27" width="3" style="24" customWidth="1"/>
    <col min="28" max="16384" width="12.5" style="24"/>
  </cols>
  <sheetData>
    <row r="1" spans="1:32" x14ac:dyDescent="0.15">
      <c r="A1" s="23" t="s">
        <v>116</v>
      </c>
      <c r="B1" s="23"/>
    </row>
    <row r="2" spans="1:32" ht="16.5" thickBot="1" x14ac:dyDescent="0.2">
      <c r="A2" s="23"/>
      <c r="B2" s="23"/>
    </row>
    <row r="3" spans="1:32" ht="16.5" thickBot="1" x14ac:dyDescent="0.2">
      <c r="A3" s="23"/>
      <c r="B3" s="23"/>
      <c r="C3" s="50"/>
      <c r="D3" s="51"/>
      <c r="E3" s="470" t="s">
        <v>113</v>
      </c>
      <c r="F3" s="471"/>
      <c r="G3" s="471"/>
      <c r="H3" s="471"/>
      <c r="I3" s="471"/>
      <c r="J3" s="471"/>
      <c r="K3" s="471"/>
      <c r="L3" s="471"/>
      <c r="M3" s="471"/>
      <c r="N3" s="471"/>
      <c r="O3" s="471"/>
      <c r="P3" s="472"/>
      <c r="R3" s="446" t="s">
        <v>114</v>
      </c>
      <c r="S3" s="447"/>
      <c r="T3" s="447"/>
      <c r="U3" s="447"/>
      <c r="V3" s="447"/>
      <c r="W3" s="447"/>
      <c r="X3" s="447"/>
      <c r="Y3" s="447"/>
      <c r="Z3" s="448"/>
      <c r="AB3" s="473" t="s">
        <v>122</v>
      </c>
      <c r="AC3" s="474"/>
      <c r="AD3" s="474"/>
      <c r="AE3" s="474"/>
      <c r="AF3" s="475"/>
    </row>
    <row r="4" spans="1:32" ht="15.75" customHeight="1" x14ac:dyDescent="0.15">
      <c r="C4" s="59"/>
      <c r="E4" s="452" t="s">
        <v>317</v>
      </c>
      <c r="F4" s="456" t="s">
        <v>78</v>
      </c>
      <c r="G4" s="458"/>
      <c r="H4" s="458"/>
      <c r="I4" s="458"/>
      <c r="J4" s="458"/>
      <c r="K4" s="457"/>
      <c r="L4" s="456" t="s">
        <v>110</v>
      </c>
      <c r="M4" s="458"/>
      <c r="N4" s="458"/>
      <c r="O4" s="458"/>
      <c r="P4" s="457"/>
      <c r="R4" s="449" t="s">
        <v>323</v>
      </c>
      <c r="S4" s="452" t="s">
        <v>324</v>
      </c>
      <c r="T4" s="456" t="s">
        <v>128</v>
      </c>
      <c r="U4" s="457"/>
      <c r="V4" s="456" t="s">
        <v>117</v>
      </c>
      <c r="W4" s="458"/>
      <c r="X4" s="458"/>
      <c r="Y4" s="458"/>
      <c r="Z4" s="457"/>
      <c r="AB4" s="459" t="s">
        <v>322</v>
      </c>
      <c r="AC4" s="461" t="s">
        <v>319</v>
      </c>
      <c r="AD4" s="303"/>
      <c r="AE4" s="435" t="s">
        <v>335</v>
      </c>
      <c r="AF4" s="454" t="s">
        <v>320</v>
      </c>
    </row>
    <row r="5" spans="1:32" ht="16.5" customHeight="1" thickBot="1" x14ac:dyDescent="0.2">
      <c r="C5" s="59"/>
      <c r="E5" s="453"/>
      <c r="F5" s="304" t="s">
        <v>80</v>
      </c>
      <c r="G5" s="435" t="s">
        <v>318</v>
      </c>
      <c r="H5" s="461" t="s">
        <v>319</v>
      </c>
      <c r="I5" s="284"/>
      <c r="J5" s="435" t="s">
        <v>336</v>
      </c>
      <c r="K5" s="454" t="s">
        <v>320</v>
      </c>
      <c r="L5" s="459" t="s">
        <v>322</v>
      </c>
      <c r="M5" s="461" t="s">
        <v>319</v>
      </c>
      <c r="N5" s="284"/>
      <c r="O5" s="435" t="s">
        <v>336</v>
      </c>
      <c r="P5" s="454" t="s">
        <v>320</v>
      </c>
      <c r="R5" s="450"/>
      <c r="S5" s="453"/>
      <c r="T5" s="304" t="s">
        <v>80</v>
      </c>
      <c r="U5" s="454" t="s">
        <v>318</v>
      </c>
      <c r="V5" s="459" t="s">
        <v>322</v>
      </c>
      <c r="W5" s="461" t="s">
        <v>319</v>
      </c>
      <c r="X5" s="284"/>
      <c r="Y5" s="435" t="s">
        <v>336</v>
      </c>
      <c r="Z5" s="454" t="s">
        <v>320</v>
      </c>
      <c r="AB5" s="460"/>
      <c r="AC5" s="463"/>
      <c r="AD5" s="461" t="s">
        <v>321</v>
      </c>
      <c r="AE5" s="463"/>
      <c r="AF5" s="465"/>
    </row>
    <row r="6" spans="1:32" ht="15.75" customHeight="1" x14ac:dyDescent="0.15">
      <c r="C6" s="59"/>
      <c r="E6" s="453"/>
      <c r="F6" s="305" t="s">
        <v>94</v>
      </c>
      <c r="G6" s="467"/>
      <c r="H6" s="462"/>
      <c r="I6" s="435" t="s">
        <v>321</v>
      </c>
      <c r="J6" s="463"/>
      <c r="K6" s="465"/>
      <c r="L6" s="460"/>
      <c r="M6" s="462"/>
      <c r="N6" s="435" t="s">
        <v>321</v>
      </c>
      <c r="O6" s="463"/>
      <c r="P6" s="465"/>
      <c r="R6" s="450"/>
      <c r="S6" s="305" t="s">
        <v>94</v>
      </c>
      <c r="T6" s="305" t="s">
        <v>94</v>
      </c>
      <c r="U6" s="455"/>
      <c r="V6" s="460"/>
      <c r="W6" s="462"/>
      <c r="X6" s="435" t="s">
        <v>321</v>
      </c>
      <c r="Y6" s="463"/>
      <c r="Z6" s="465"/>
      <c r="AB6" s="460"/>
      <c r="AC6" s="463"/>
      <c r="AD6" s="462"/>
      <c r="AE6" s="463"/>
      <c r="AF6" s="465"/>
    </row>
    <row r="7" spans="1:32" ht="16.5" thickBot="1" x14ac:dyDescent="0.2">
      <c r="C7" s="60"/>
      <c r="D7" s="61"/>
      <c r="E7" s="453"/>
      <c r="F7" s="306" t="b">
        <f>【入力シート】!L4</f>
        <v>0</v>
      </c>
      <c r="G7" s="467"/>
      <c r="H7" s="462"/>
      <c r="I7" s="463"/>
      <c r="J7" s="464"/>
      <c r="K7" s="466"/>
      <c r="L7" s="460"/>
      <c r="M7" s="462"/>
      <c r="N7" s="463"/>
      <c r="O7" s="464"/>
      <c r="P7" s="466"/>
      <c r="R7" s="451"/>
      <c r="S7" s="306" t="b">
        <f>【入力シート】!N4</f>
        <v>0</v>
      </c>
      <c r="T7" s="306" t="b">
        <f>【入力シート】!M4</f>
        <v>0</v>
      </c>
      <c r="U7" s="455"/>
      <c r="V7" s="460"/>
      <c r="W7" s="462"/>
      <c r="X7" s="463"/>
      <c r="Y7" s="464"/>
      <c r="Z7" s="466"/>
      <c r="AB7" s="468"/>
      <c r="AC7" s="464"/>
      <c r="AD7" s="469"/>
      <c r="AE7" s="464"/>
      <c r="AF7" s="466"/>
    </row>
    <row r="8" spans="1:32" ht="16.5" thickBot="1" x14ac:dyDescent="0.2">
      <c r="C8" s="63"/>
      <c r="D8" s="58" t="s">
        <v>31</v>
      </c>
      <c r="E8" s="116">
        <f>SUM(E9:E49)</f>
        <v>0</v>
      </c>
      <c r="F8" s="106" t="s">
        <v>33</v>
      </c>
      <c r="G8" s="87">
        <f t="shared" ref="G8:P8" si="0">SUM(G9:G49)</f>
        <v>0</v>
      </c>
      <c r="H8" s="87">
        <f t="shared" si="0"/>
        <v>0</v>
      </c>
      <c r="I8" s="87">
        <f t="shared" si="0"/>
        <v>0</v>
      </c>
      <c r="J8" s="87">
        <f t="shared" si="0"/>
        <v>0</v>
      </c>
      <c r="K8" s="107">
        <f t="shared" si="0"/>
        <v>0</v>
      </c>
      <c r="L8" s="113">
        <f t="shared" si="0"/>
        <v>0</v>
      </c>
      <c r="M8" s="91">
        <f t="shared" si="0"/>
        <v>0</v>
      </c>
      <c r="N8" s="87">
        <f t="shared" si="0"/>
        <v>0</v>
      </c>
      <c r="O8" s="87">
        <f t="shared" si="0"/>
        <v>0</v>
      </c>
      <c r="P8" s="107">
        <f t="shared" si="0"/>
        <v>0</v>
      </c>
      <c r="R8" s="119">
        <f>N8*_xlfn.XLOOKUP(【入力シート】!$L$21,各種係数表!$O$8:$O$111,各種係数表!$Q$8:$Q$111,"")</f>
        <v>0</v>
      </c>
      <c r="S8" s="120">
        <f>SUM(S9:S49)</f>
        <v>0</v>
      </c>
      <c r="T8" s="106" t="s">
        <v>33</v>
      </c>
      <c r="U8" s="107">
        <f t="shared" ref="U8:Z8" si="1">SUM(U9:U49)</f>
        <v>0</v>
      </c>
      <c r="V8" s="113">
        <f t="shared" si="1"/>
        <v>0</v>
      </c>
      <c r="W8" s="91">
        <f t="shared" si="1"/>
        <v>0</v>
      </c>
      <c r="X8" s="87">
        <f t="shared" si="1"/>
        <v>0</v>
      </c>
      <c r="Y8" s="87">
        <f t="shared" si="1"/>
        <v>0</v>
      </c>
      <c r="Z8" s="107">
        <f t="shared" si="1"/>
        <v>0</v>
      </c>
      <c r="AB8" s="113">
        <f>SUM(AB9:AB49)</f>
        <v>0</v>
      </c>
      <c r="AC8" s="87">
        <f>SUM(AC9:AC49)</f>
        <v>0</v>
      </c>
      <c r="AD8" s="91">
        <f>SUM(AD9:AD49)</f>
        <v>0</v>
      </c>
      <c r="AE8" s="87">
        <f>SUM(AE9:AE49)</f>
        <v>0</v>
      </c>
      <c r="AF8" s="107">
        <f>SUM(AF9:AF49)</f>
        <v>0</v>
      </c>
    </row>
    <row r="9" spans="1:32" ht="16.5" thickTop="1" x14ac:dyDescent="0.15">
      <c r="B9" s="135" t="s">
        <v>303</v>
      </c>
      <c r="C9" s="59" t="s">
        <v>141</v>
      </c>
      <c r="D9" s="52" t="s">
        <v>209</v>
      </c>
      <c r="E9" s="117">
        <f t="array" ref="E9:E49">【入力シート】!D22:D62+【入力シート】!H22:H62</f>
        <v>0</v>
      </c>
      <c r="F9" s="108">
        <f t="array" ref="F9:F49">IF(F7,【入力シート】!I22:I62,1-各種係数表!H8:H48)</f>
        <v>0.62464460326541804</v>
      </c>
      <c r="G9" s="39">
        <f t="array" ref="G9:G49">E9:E49*F9:F49</f>
        <v>0</v>
      </c>
      <c r="H9" s="39">
        <f t="array" ref="H9:K49">G9:G49*各種係数表!I8:L48</f>
        <v>0</v>
      </c>
      <c r="I9" s="39">
        <v>0</v>
      </c>
      <c r="J9" s="39">
        <v>0</v>
      </c>
      <c r="K9" s="109">
        <v>0</v>
      </c>
      <c r="L9" s="36">
        <f t="array" ref="L9:L49">MMULT('【別表】逆行列係数表（開放型）'!C4:AQ44,'&lt;Calc&gt;波及効果測定'!G9:G49)</f>
        <v>0</v>
      </c>
      <c r="M9" s="90">
        <f t="array" ref="M9:P49">L9:L49*各種係数表!I8:L48</f>
        <v>0</v>
      </c>
      <c r="N9" s="39">
        <v>0</v>
      </c>
      <c r="O9" s="39">
        <v>0</v>
      </c>
      <c r="P9" s="109">
        <v>0</v>
      </c>
      <c r="S9" s="29">
        <f t="array" ref="S9:S49">R8*IF(S7,各種係数表!N8:N48,各種係数表!M8:M48)</f>
        <v>0</v>
      </c>
      <c r="T9" s="108">
        <f t="array" ref="T9:T49">IF(T7,【入力シート】!J22:J62,1-各種係数表!H8:H48)</f>
        <v>0.62464460326541804</v>
      </c>
      <c r="U9" s="109">
        <f t="array" ref="U9:U49">S9:S49*T9:T49</f>
        <v>0</v>
      </c>
      <c r="V9" s="36">
        <f t="array" ref="V9:V49">MMULT('【別表】逆行列係数表（開放型）'!C4:AQ44,'&lt;Calc&gt;波及効果測定'!U9:U49)</f>
        <v>0</v>
      </c>
      <c r="W9" s="90">
        <f t="array" ref="W9:Z49">V9:V49*各種係数表!I8:L48</f>
        <v>0</v>
      </c>
      <c r="X9" s="39">
        <v>0</v>
      </c>
      <c r="Y9" s="39">
        <v>0</v>
      </c>
      <c r="Z9" s="109">
        <v>0</v>
      </c>
      <c r="AB9" s="36">
        <f t="array" ref="AB9:AF49">L9:P49+V9:Z49</f>
        <v>0</v>
      </c>
      <c r="AC9" s="39">
        <v>0</v>
      </c>
      <c r="AD9" s="90">
        <v>0</v>
      </c>
      <c r="AE9" s="39">
        <v>0</v>
      </c>
      <c r="AF9" s="109">
        <v>0</v>
      </c>
    </row>
    <row r="10" spans="1:32" x14ac:dyDescent="0.15">
      <c r="B10" s="135" t="s">
        <v>298</v>
      </c>
      <c r="C10" s="59" t="s">
        <v>145</v>
      </c>
      <c r="D10" s="52" t="s">
        <v>5</v>
      </c>
      <c r="E10" s="117">
        <v>0</v>
      </c>
      <c r="F10" s="108">
        <v>0.92817375096724819</v>
      </c>
      <c r="G10" s="39">
        <v>0</v>
      </c>
      <c r="H10" s="39">
        <v>0</v>
      </c>
      <c r="I10" s="39">
        <v>0</v>
      </c>
      <c r="J10" s="39">
        <v>0</v>
      </c>
      <c r="K10" s="109">
        <v>0</v>
      </c>
      <c r="L10" s="36">
        <v>0</v>
      </c>
      <c r="M10" s="90">
        <v>0</v>
      </c>
      <c r="N10" s="39">
        <v>0</v>
      </c>
      <c r="O10" s="39">
        <v>0</v>
      </c>
      <c r="P10" s="109">
        <v>0</v>
      </c>
      <c r="S10" s="29">
        <v>0</v>
      </c>
      <c r="T10" s="108">
        <v>0.92817375096724819</v>
      </c>
      <c r="U10" s="109">
        <v>0</v>
      </c>
      <c r="V10" s="36">
        <v>0</v>
      </c>
      <c r="W10" s="90">
        <v>0</v>
      </c>
      <c r="X10" s="39">
        <v>0</v>
      </c>
      <c r="Y10" s="39">
        <v>0</v>
      </c>
      <c r="Z10" s="109">
        <v>0</v>
      </c>
      <c r="AB10" s="36">
        <v>0</v>
      </c>
      <c r="AC10" s="39">
        <v>0</v>
      </c>
      <c r="AD10" s="90">
        <v>0</v>
      </c>
      <c r="AE10" s="39">
        <v>0</v>
      </c>
      <c r="AF10" s="109">
        <v>0</v>
      </c>
    </row>
    <row r="11" spans="1:32" x14ac:dyDescent="0.15">
      <c r="B11" s="135" t="s">
        <v>299</v>
      </c>
      <c r="C11" s="59" t="s">
        <v>146</v>
      </c>
      <c r="D11" s="52" t="s">
        <v>6</v>
      </c>
      <c r="E11" s="117">
        <v>0</v>
      </c>
      <c r="F11" s="108">
        <v>0.71999737259428165</v>
      </c>
      <c r="G11" s="39">
        <v>0</v>
      </c>
      <c r="H11" s="39">
        <v>0</v>
      </c>
      <c r="I11" s="39">
        <v>0</v>
      </c>
      <c r="J11" s="39">
        <v>0</v>
      </c>
      <c r="K11" s="109">
        <v>0</v>
      </c>
      <c r="L11" s="36">
        <v>0</v>
      </c>
      <c r="M11" s="90">
        <v>0</v>
      </c>
      <c r="N11" s="39">
        <v>0</v>
      </c>
      <c r="O11" s="39">
        <v>0</v>
      </c>
      <c r="P11" s="109">
        <v>0</v>
      </c>
      <c r="S11" s="29">
        <v>0</v>
      </c>
      <c r="T11" s="108">
        <v>0.71999737259428165</v>
      </c>
      <c r="U11" s="109">
        <v>0</v>
      </c>
      <c r="V11" s="36">
        <v>0</v>
      </c>
      <c r="W11" s="90">
        <v>0</v>
      </c>
      <c r="X11" s="39">
        <v>0</v>
      </c>
      <c r="Y11" s="39">
        <v>0</v>
      </c>
      <c r="Z11" s="109">
        <v>0</v>
      </c>
      <c r="AB11" s="36">
        <v>0</v>
      </c>
      <c r="AC11" s="39">
        <v>0</v>
      </c>
      <c r="AD11" s="90">
        <v>0</v>
      </c>
      <c r="AE11" s="39">
        <v>0</v>
      </c>
      <c r="AF11" s="109">
        <v>0</v>
      </c>
    </row>
    <row r="12" spans="1:32" x14ac:dyDescent="0.15">
      <c r="B12" s="135" t="s">
        <v>304</v>
      </c>
      <c r="C12" s="59" t="s">
        <v>142</v>
      </c>
      <c r="D12" s="52" t="s">
        <v>210</v>
      </c>
      <c r="E12" s="117">
        <v>0</v>
      </c>
      <c r="F12" s="108">
        <v>0.19605235888031203</v>
      </c>
      <c r="G12" s="39">
        <v>0</v>
      </c>
      <c r="H12" s="39">
        <v>0</v>
      </c>
      <c r="I12" s="39">
        <v>0</v>
      </c>
      <c r="J12" s="39">
        <v>0</v>
      </c>
      <c r="K12" s="109">
        <v>0</v>
      </c>
      <c r="L12" s="36">
        <v>0</v>
      </c>
      <c r="M12" s="90">
        <v>0</v>
      </c>
      <c r="N12" s="39">
        <v>0</v>
      </c>
      <c r="O12" s="39">
        <v>0</v>
      </c>
      <c r="P12" s="109">
        <v>0</v>
      </c>
      <c r="S12" s="29">
        <v>0</v>
      </c>
      <c r="T12" s="108">
        <v>0.19605235888031203</v>
      </c>
      <c r="U12" s="109">
        <v>0</v>
      </c>
      <c r="V12" s="36">
        <v>0</v>
      </c>
      <c r="W12" s="90">
        <v>0</v>
      </c>
      <c r="X12" s="39">
        <v>0</v>
      </c>
      <c r="Y12" s="39">
        <v>0</v>
      </c>
      <c r="Z12" s="109">
        <v>0</v>
      </c>
      <c r="AB12" s="36">
        <v>0</v>
      </c>
      <c r="AC12" s="39">
        <v>0</v>
      </c>
      <c r="AD12" s="90">
        <v>0</v>
      </c>
      <c r="AE12" s="39">
        <v>0</v>
      </c>
      <c r="AF12" s="109">
        <v>0</v>
      </c>
    </row>
    <row r="13" spans="1:32" x14ac:dyDescent="0.15">
      <c r="B13" s="135" t="s">
        <v>305</v>
      </c>
      <c r="C13" s="59" t="s">
        <v>151</v>
      </c>
      <c r="D13" s="52" t="s">
        <v>211</v>
      </c>
      <c r="E13" s="117">
        <v>0</v>
      </c>
      <c r="F13" s="108">
        <v>0.44913630751268852</v>
      </c>
      <c r="G13" s="39">
        <v>0</v>
      </c>
      <c r="H13" s="39">
        <v>0</v>
      </c>
      <c r="I13" s="39">
        <v>0</v>
      </c>
      <c r="J13" s="39">
        <v>0</v>
      </c>
      <c r="K13" s="109">
        <v>0</v>
      </c>
      <c r="L13" s="36">
        <v>0</v>
      </c>
      <c r="M13" s="90">
        <v>0</v>
      </c>
      <c r="N13" s="39">
        <v>0</v>
      </c>
      <c r="O13" s="39">
        <v>0</v>
      </c>
      <c r="P13" s="109">
        <v>0</v>
      </c>
      <c r="S13" s="29">
        <v>0</v>
      </c>
      <c r="T13" s="108">
        <v>0.44913630751268852</v>
      </c>
      <c r="U13" s="109">
        <v>0</v>
      </c>
      <c r="V13" s="36">
        <v>0</v>
      </c>
      <c r="W13" s="90">
        <v>0</v>
      </c>
      <c r="X13" s="39">
        <v>0</v>
      </c>
      <c r="Y13" s="39">
        <v>0</v>
      </c>
      <c r="Z13" s="109">
        <v>0</v>
      </c>
      <c r="AB13" s="36">
        <v>0</v>
      </c>
      <c r="AC13" s="39">
        <v>0</v>
      </c>
      <c r="AD13" s="90">
        <v>0</v>
      </c>
      <c r="AE13" s="39">
        <v>0</v>
      </c>
      <c r="AF13" s="109">
        <v>0</v>
      </c>
    </row>
    <row r="14" spans="1:32" x14ac:dyDescent="0.15">
      <c r="B14" s="135" t="s">
        <v>305</v>
      </c>
      <c r="C14" s="59" t="s">
        <v>155</v>
      </c>
      <c r="D14" s="52" t="s">
        <v>212</v>
      </c>
      <c r="E14" s="117">
        <v>0</v>
      </c>
      <c r="F14" s="108">
        <v>3.0207552053321929E-2</v>
      </c>
      <c r="G14" s="39">
        <v>0</v>
      </c>
      <c r="H14" s="39">
        <v>0</v>
      </c>
      <c r="I14" s="39">
        <v>0</v>
      </c>
      <c r="J14" s="39">
        <v>0</v>
      </c>
      <c r="K14" s="109">
        <v>0</v>
      </c>
      <c r="L14" s="36">
        <v>0</v>
      </c>
      <c r="M14" s="90">
        <v>0</v>
      </c>
      <c r="N14" s="39">
        <v>0</v>
      </c>
      <c r="O14" s="39">
        <v>0</v>
      </c>
      <c r="P14" s="109">
        <v>0</v>
      </c>
      <c r="S14" s="29">
        <v>0</v>
      </c>
      <c r="T14" s="108">
        <v>3.0207552053321929E-2</v>
      </c>
      <c r="U14" s="109">
        <v>0</v>
      </c>
      <c r="V14" s="36">
        <v>0</v>
      </c>
      <c r="W14" s="90">
        <v>0</v>
      </c>
      <c r="X14" s="39">
        <v>0</v>
      </c>
      <c r="Y14" s="39">
        <v>0</v>
      </c>
      <c r="Z14" s="109">
        <v>0</v>
      </c>
      <c r="AB14" s="36">
        <v>0</v>
      </c>
      <c r="AC14" s="39">
        <v>0</v>
      </c>
      <c r="AD14" s="90">
        <v>0</v>
      </c>
      <c r="AE14" s="39">
        <v>0</v>
      </c>
      <c r="AF14" s="109">
        <v>0</v>
      </c>
    </row>
    <row r="15" spans="1:32" x14ac:dyDescent="0.15">
      <c r="B15" s="135" t="s">
        <v>305</v>
      </c>
      <c r="C15" s="59" t="s">
        <v>234</v>
      </c>
      <c r="D15" s="52" t="s">
        <v>213</v>
      </c>
      <c r="E15" s="117">
        <v>0</v>
      </c>
      <c r="F15" s="108">
        <v>0.26967381049207328</v>
      </c>
      <c r="G15" s="39">
        <v>0</v>
      </c>
      <c r="H15" s="39">
        <v>0</v>
      </c>
      <c r="I15" s="39">
        <v>0</v>
      </c>
      <c r="J15" s="39">
        <v>0</v>
      </c>
      <c r="K15" s="109">
        <v>0</v>
      </c>
      <c r="L15" s="36">
        <v>0</v>
      </c>
      <c r="M15" s="90">
        <v>0</v>
      </c>
      <c r="N15" s="39">
        <v>0</v>
      </c>
      <c r="O15" s="39">
        <v>0</v>
      </c>
      <c r="P15" s="109">
        <v>0</v>
      </c>
      <c r="S15" s="29">
        <v>0</v>
      </c>
      <c r="T15" s="108">
        <v>0.26967381049207328</v>
      </c>
      <c r="U15" s="109">
        <v>0</v>
      </c>
      <c r="V15" s="36">
        <v>0</v>
      </c>
      <c r="W15" s="90">
        <v>0</v>
      </c>
      <c r="X15" s="39">
        <v>0</v>
      </c>
      <c r="Y15" s="39">
        <v>0</v>
      </c>
      <c r="Z15" s="109">
        <v>0</v>
      </c>
      <c r="AB15" s="36">
        <v>0</v>
      </c>
      <c r="AC15" s="39">
        <v>0</v>
      </c>
      <c r="AD15" s="90">
        <v>0</v>
      </c>
      <c r="AE15" s="39">
        <v>0</v>
      </c>
      <c r="AF15" s="109">
        <v>0</v>
      </c>
    </row>
    <row r="16" spans="1:32" x14ac:dyDescent="0.15">
      <c r="B16" s="135" t="s">
        <v>305</v>
      </c>
      <c r="C16" s="59" t="s">
        <v>235</v>
      </c>
      <c r="D16" s="52" t="s">
        <v>214</v>
      </c>
      <c r="E16" s="117">
        <v>0</v>
      </c>
      <c r="F16" s="108">
        <v>2.6318321569154257E-2</v>
      </c>
      <c r="G16" s="39">
        <v>0</v>
      </c>
      <c r="H16" s="39">
        <v>0</v>
      </c>
      <c r="I16" s="39">
        <v>0</v>
      </c>
      <c r="J16" s="39">
        <v>0</v>
      </c>
      <c r="K16" s="109">
        <v>0</v>
      </c>
      <c r="L16" s="36">
        <v>0</v>
      </c>
      <c r="M16" s="90">
        <v>0</v>
      </c>
      <c r="N16" s="39">
        <v>0</v>
      </c>
      <c r="O16" s="39">
        <v>0</v>
      </c>
      <c r="P16" s="109">
        <v>0</v>
      </c>
      <c r="S16" s="29">
        <v>0</v>
      </c>
      <c r="T16" s="108">
        <v>2.6318321569154257E-2</v>
      </c>
      <c r="U16" s="109">
        <v>0</v>
      </c>
      <c r="V16" s="36">
        <v>0</v>
      </c>
      <c r="W16" s="90">
        <v>0</v>
      </c>
      <c r="X16" s="39">
        <v>0</v>
      </c>
      <c r="Y16" s="39">
        <v>0</v>
      </c>
      <c r="Z16" s="109">
        <v>0</v>
      </c>
      <c r="AB16" s="36">
        <v>0</v>
      </c>
      <c r="AC16" s="39">
        <v>0</v>
      </c>
      <c r="AD16" s="90">
        <v>0</v>
      </c>
      <c r="AE16" s="39">
        <v>0</v>
      </c>
      <c r="AF16" s="109">
        <v>0</v>
      </c>
    </row>
    <row r="17" spans="2:32" x14ac:dyDescent="0.15">
      <c r="B17" s="135" t="s">
        <v>305</v>
      </c>
      <c r="C17" s="59" t="s">
        <v>236</v>
      </c>
      <c r="D17" s="52" t="s">
        <v>7</v>
      </c>
      <c r="E17" s="117">
        <v>0</v>
      </c>
      <c r="F17" s="108">
        <v>2.8533470319440868E-2</v>
      </c>
      <c r="G17" s="39">
        <v>0</v>
      </c>
      <c r="H17" s="39">
        <v>0</v>
      </c>
      <c r="I17" s="39">
        <v>0</v>
      </c>
      <c r="J17" s="39">
        <v>0</v>
      </c>
      <c r="K17" s="109">
        <v>0</v>
      </c>
      <c r="L17" s="36">
        <v>0</v>
      </c>
      <c r="M17" s="90">
        <v>0</v>
      </c>
      <c r="N17" s="39">
        <v>0</v>
      </c>
      <c r="O17" s="39">
        <v>0</v>
      </c>
      <c r="P17" s="109">
        <v>0</v>
      </c>
      <c r="S17" s="29">
        <v>0</v>
      </c>
      <c r="T17" s="108">
        <v>2.8533470319440868E-2</v>
      </c>
      <c r="U17" s="109">
        <v>0</v>
      </c>
      <c r="V17" s="36">
        <v>0</v>
      </c>
      <c r="W17" s="90">
        <v>0</v>
      </c>
      <c r="X17" s="39">
        <v>0</v>
      </c>
      <c r="Y17" s="39">
        <v>0</v>
      </c>
      <c r="Z17" s="109">
        <v>0</v>
      </c>
      <c r="AB17" s="36">
        <v>0</v>
      </c>
      <c r="AC17" s="39">
        <v>0</v>
      </c>
      <c r="AD17" s="90">
        <v>0</v>
      </c>
      <c r="AE17" s="39">
        <v>0</v>
      </c>
      <c r="AF17" s="109">
        <v>0</v>
      </c>
    </row>
    <row r="18" spans="2:32" x14ac:dyDescent="0.15">
      <c r="B18" s="135" t="s">
        <v>305</v>
      </c>
      <c r="C18" s="59" t="s">
        <v>237</v>
      </c>
      <c r="D18" s="52" t="s">
        <v>215</v>
      </c>
      <c r="E18" s="117">
        <v>0</v>
      </c>
      <c r="F18" s="108">
        <v>7.499120362940348E-2</v>
      </c>
      <c r="G18" s="39">
        <v>0</v>
      </c>
      <c r="H18" s="39">
        <v>0</v>
      </c>
      <c r="I18" s="39">
        <v>0</v>
      </c>
      <c r="J18" s="39">
        <v>0</v>
      </c>
      <c r="K18" s="109">
        <v>0</v>
      </c>
      <c r="L18" s="36">
        <v>0</v>
      </c>
      <c r="M18" s="90">
        <v>0</v>
      </c>
      <c r="N18" s="39">
        <v>0</v>
      </c>
      <c r="O18" s="39">
        <v>0</v>
      </c>
      <c r="P18" s="109">
        <v>0</v>
      </c>
      <c r="S18" s="29">
        <v>0</v>
      </c>
      <c r="T18" s="108">
        <v>7.499120362940348E-2</v>
      </c>
      <c r="U18" s="109">
        <v>0</v>
      </c>
      <c r="V18" s="36">
        <v>0</v>
      </c>
      <c r="W18" s="90">
        <v>0</v>
      </c>
      <c r="X18" s="39">
        <v>0</v>
      </c>
      <c r="Y18" s="39">
        <v>0</v>
      </c>
      <c r="Z18" s="109">
        <v>0</v>
      </c>
      <c r="AB18" s="36">
        <v>0</v>
      </c>
      <c r="AC18" s="39">
        <v>0</v>
      </c>
      <c r="AD18" s="90">
        <v>0</v>
      </c>
      <c r="AE18" s="39">
        <v>0</v>
      </c>
      <c r="AF18" s="109">
        <v>0</v>
      </c>
    </row>
    <row r="19" spans="2:32" x14ac:dyDescent="0.15">
      <c r="B19" s="135" t="s">
        <v>305</v>
      </c>
      <c r="C19" s="59" t="s">
        <v>238</v>
      </c>
      <c r="D19" s="52" t="s">
        <v>216</v>
      </c>
      <c r="E19" s="117">
        <v>0</v>
      </c>
      <c r="F19" s="108">
        <v>0.51355173119524178</v>
      </c>
      <c r="G19" s="39">
        <v>0</v>
      </c>
      <c r="H19" s="39">
        <v>0</v>
      </c>
      <c r="I19" s="39">
        <v>0</v>
      </c>
      <c r="J19" s="39">
        <v>0</v>
      </c>
      <c r="K19" s="109">
        <v>0</v>
      </c>
      <c r="L19" s="36">
        <v>0</v>
      </c>
      <c r="M19" s="90">
        <v>0</v>
      </c>
      <c r="N19" s="39">
        <v>0</v>
      </c>
      <c r="O19" s="39">
        <v>0</v>
      </c>
      <c r="P19" s="109">
        <v>0</v>
      </c>
      <c r="S19" s="29">
        <v>0</v>
      </c>
      <c r="T19" s="108">
        <v>0.51355173119524178</v>
      </c>
      <c r="U19" s="109">
        <v>0</v>
      </c>
      <c r="V19" s="36">
        <v>0</v>
      </c>
      <c r="W19" s="90">
        <v>0</v>
      </c>
      <c r="X19" s="39">
        <v>0</v>
      </c>
      <c r="Y19" s="39">
        <v>0</v>
      </c>
      <c r="Z19" s="109">
        <v>0</v>
      </c>
      <c r="AB19" s="36">
        <v>0</v>
      </c>
      <c r="AC19" s="39">
        <v>0</v>
      </c>
      <c r="AD19" s="90">
        <v>0</v>
      </c>
      <c r="AE19" s="39">
        <v>0</v>
      </c>
      <c r="AF19" s="109">
        <v>0</v>
      </c>
    </row>
    <row r="20" spans="2:32" x14ac:dyDescent="0.15">
      <c r="B20" s="135" t="s">
        <v>305</v>
      </c>
      <c r="C20" s="59" t="s">
        <v>239</v>
      </c>
      <c r="D20" s="52" t="s">
        <v>217</v>
      </c>
      <c r="E20" s="117">
        <v>0</v>
      </c>
      <c r="F20" s="108">
        <v>3.7974373710182308E-2</v>
      </c>
      <c r="G20" s="39">
        <v>0</v>
      </c>
      <c r="H20" s="39">
        <v>0</v>
      </c>
      <c r="I20" s="39">
        <v>0</v>
      </c>
      <c r="J20" s="39">
        <v>0</v>
      </c>
      <c r="K20" s="109">
        <v>0</v>
      </c>
      <c r="L20" s="36">
        <v>0</v>
      </c>
      <c r="M20" s="90">
        <v>0</v>
      </c>
      <c r="N20" s="39">
        <v>0</v>
      </c>
      <c r="O20" s="39">
        <v>0</v>
      </c>
      <c r="P20" s="109">
        <v>0</v>
      </c>
      <c r="S20" s="29">
        <v>0</v>
      </c>
      <c r="T20" s="108">
        <v>3.7974373710182308E-2</v>
      </c>
      <c r="U20" s="109">
        <v>0</v>
      </c>
      <c r="V20" s="36">
        <v>0</v>
      </c>
      <c r="W20" s="90">
        <v>0</v>
      </c>
      <c r="X20" s="39">
        <v>0</v>
      </c>
      <c r="Y20" s="39">
        <v>0</v>
      </c>
      <c r="Z20" s="109">
        <v>0</v>
      </c>
      <c r="AB20" s="36">
        <v>0</v>
      </c>
      <c r="AC20" s="39">
        <v>0</v>
      </c>
      <c r="AD20" s="90">
        <v>0</v>
      </c>
      <c r="AE20" s="39">
        <v>0</v>
      </c>
      <c r="AF20" s="109">
        <v>0</v>
      </c>
    </row>
    <row r="21" spans="2:32" x14ac:dyDescent="0.15">
      <c r="B21" s="135" t="s">
        <v>305</v>
      </c>
      <c r="C21" s="59" t="s">
        <v>240</v>
      </c>
      <c r="D21" s="52" t="s">
        <v>218</v>
      </c>
      <c r="E21" s="117">
        <v>0</v>
      </c>
      <c r="F21" s="108">
        <v>5.3245506699289735E-2</v>
      </c>
      <c r="G21" s="39">
        <v>0</v>
      </c>
      <c r="H21" s="39">
        <v>0</v>
      </c>
      <c r="I21" s="39">
        <v>0</v>
      </c>
      <c r="J21" s="39">
        <v>0</v>
      </c>
      <c r="K21" s="109">
        <v>0</v>
      </c>
      <c r="L21" s="36">
        <v>0</v>
      </c>
      <c r="M21" s="90">
        <v>0</v>
      </c>
      <c r="N21" s="39">
        <v>0</v>
      </c>
      <c r="O21" s="39">
        <v>0</v>
      </c>
      <c r="P21" s="109">
        <v>0</v>
      </c>
      <c r="S21" s="29">
        <v>0</v>
      </c>
      <c r="T21" s="108">
        <v>5.3245506699289735E-2</v>
      </c>
      <c r="U21" s="109">
        <v>0</v>
      </c>
      <c r="V21" s="36">
        <v>0</v>
      </c>
      <c r="W21" s="90">
        <v>0</v>
      </c>
      <c r="X21" s="39">
        <v>0</v>
      </c>
      <c r="Y21" s="39">
        <v>0</v>
      </c>
      <c r="Z21" s="109">
        <v>0</v>
      </c>
      <c r="AB21" s="36">
        <v>0</v>
      </c>
      <c r="AC21" s="39">
        <v>0</v>
      </c>
      <c r="AD21" s="90">
        <v>0</v>
      </c>
      <c r="AE21" s="39">
        <v>0</v>
      </c>
      <c r="AF21" s="109">
        <v>0</v>
      </c>
    </row>
    <row r="22" spans="2:32" x14ac:dyDescent="0.15">
      <c r="B22" s="135" t="s">
        <v>305</v>
      </c>
      <c r="C22" s="59" t="s">
        <v>241</v>
      </c>
      <c r="D22" s="52" t="s">
        <v>219</v>
      </c>
      <c r="E22" s="117">
        <v>0</v>
      </c>
      <c r="F22" s="108">
        <v>0.16504303951970489</v>
      </c>
      <c r="G22" s="39">
        <v>0</v>
      </c>
      <c r="H22" s="39">
        <v>0</v>
      </c>
      <c r="I22" s="39">
        <v>0</v>
      </c>
      <c r="J22" s="39">
        <v>0</v>
      </c>
      <c r="K22" s="109">
        <v>0</v>
      </c>
      <c r="L22" s="36">
        <v>0</v>
      </c>
      <c r="M22" s="90">
        <v>0</v>
      </c>
      <c r="N22" s="39">
        <v>0</v>
      </c>
      <c r="O22" s="39">
        <v>0</v>
      </c>
      <c r="P22" s="109">
        <v>0</v>
      </c>
      <c r="S22" s="29">
        <v>0</v>
      </c>
      <c r="T22" s="108">
        <v>0.16504303951970489</v>
      </c>
      <c r="U22" s="109">
        <v>0</v>
      </c>
      <c r="V22" s="36">
        <v>0</v>
      </c>
      <c r="W22" s="90">
        <v>0</v>
      </c>
      <c r="X22" s="39">
        <v>0</v>
      </c>
      <c r="Y22" s="39">
        <v>0</v>
      </c>
      <c r="Z22" s="109">
        <v>0</v>
      </c>
      <c r="AB22" s="36">
        <v>0</v>
      </c>
      <c r="AC22" s="39">
        <v>0</v>
      </c>
      <c r="AD22" s="90">
        <v>0</v>
      </c>
      <c r="AE22" s="39">
        <v>0</v>
      </c>
      <c r="AF22" s="109">
        <v>0</v>
      </c>
    </row>
    <row r="23" spans="2:32" x14ac:dyDescent="0.15">
      <c r="B23" s="135" t="s">
        <v>305</v>
      </c>
      <c r="C23" s="59" t="s">
        <v>242</v>
      </c>
      <c r="D23" s="52" t="s">
        <v>8</v>
      </c>
      <c r="E23" s="117">
        <v>0</v>
      </c>
      <c r="F23" s="108">
        <v>2.2934979461149863E-2</v>
      </c>
      <c r="G23" s="39">
        <v>0</v>
      </c>
      <c r="H23" s="39">
        <v>0</v>
      </c>
      <c r="I23" s="39">
        <v>0</v>
      </c>
      <c r="J23" s="39">
        <v>0</v>
      </c>
      <c r="K23" s="109">
        <v>0</v>
      </c>
      <c r="L23" s="36">
        <v>0</v>
      </c>
      <c r="M23" s="90">
        <v>0</v>
      </c>
      <c r="N23" s="39">
        <v>0</v>
      </c>
      <c r="O23" s="39">
        <v>0</v>
      </c>
      <c r="P23" s="109">
        <v>0</v>
      </c>
      <c r="S23" s="29">
        <v>0</v>
      </c>
      <c r="T23" s="108">
        <v>2.2934979461149863E-2</v>
      </c>
      <c r="U23" s="109">
        <v>0</v>
      </c>
      <c r="V23" s="36">
        <v>0</v>
      </c>
      <c r="W23" s="90">
        <v>0</v>
      </c>
      <c r="X23" s="39">
        <v>0</v>
      </c>
      <c r="Y23" s="39">
        <v>0</v>
      </c>
      <c r="Z23" s="109">
        <v>0</v>
      </c>
      <c r="AB23" s="36">
        <v>0</v>
      </c>
      <c r="AC23" s="39">
        <v>0</v>
      </c>
      <c r="AD23" s="90">
        <v>0</v>
      </c>
      <c r="AE23" s="39">
        <v>0</v>
      </c>
      <c r="AF23" s="109">
        <v>0</v>
      </c>
    </row>
    <row r="24" spans="2:32" x14ac:dyDescent="0.15">
      <c r="B24" s="135" t="s">
        <v>305</v>
      </c>
      <c r="C24" s="59" t="s">
        <v>243</v>
      </c>
      <c r="D24" s="52" t="s">
        <v>9</v>
      </c>
      <c r="E24" s="117">
        <v>0</v>
      </c>
      <c r="F24" s="108">
        <v>0.18409301192637229</v>
      </c>
      <c r="G24" s="39">
        <v>0</v>
      </c>
      <c r="H24" s="39">
        <v>0</v>
      </c>
      <c r="I24" s="39">
        <v>0</v>
      </c>
      <c r="J24" s="39">
        <v>0</v>
      </c>
      <c r="K24" s="109">
        <v>0</v>
      </c>
      <c r="L24" s="36">
        <v>0</v>
      </c>
      <c r="M24" s="90">
        <v>0</v>
      </c>
      <c r="N24" s="39">
        <v>0</v>
      </c>
      <c r="O24" s="39">
        <v>0</v>
      </c>
      <c r="P24" s="109">
        <v>0</v>
      </c>
      <c r="S24" s="29">
        <v>0</v>
      </c>
      <c r="T24" s="108">
        <v>0.18409301192637229</v>
      </c>
      <c r="U24" s="109">
        <v>0</v>
      </c>
      <c r="V24" s="36">
        <v>0</v>
      </c>
      <c r="W24" s="90">
        <v>0</v>
      </c>
      <c r="X24" s="39">
        <v>0</v>
      </c>
      <c r="Y24" s="39">
        <v>0</v>
      </c>
      <c r="Z24" s="109">
        <v>0</v>
      </c>
      <c r="AB24" s="36">
        <v>0</v>
      </c>
      <c r="AC24" s="39">
        <v>0</v>
      </c>
      <c r="AD24" s="90">
        <v>0</v>
      </c>
      <c r="AE24" s="39">
        <v>0</v>
      </c>
      <c r="AF24" s="109">
        <v>0</v>
      </c>
    </row>
    <row r="25" spans="2:32" x14ac:dyDescent="0.15">
      <c r="B25" s="135" t="s">
        <v>305</v>
      </c>
      <c r="C25" s="59" t="s">
        <v>244</v>
      </c>
      <c r="D25" s="52" t="s">
        <v>10</v>
      </c>
      <c r="E25" s="117">
        <v>0</v>
      </c>
      <c r="F25" s="108">
        <v>2.1662026558278091E-2</v>
      </c>
      <c r="G25" s="39">
        <v>0</v>
      </c>
      <c r="H25" s="39">
        <v>0</v>
      </c>
      <c r="I25" s="39">
        <v>0</v>
      </c>
      <c r="J25" s="39">
        <v>0</v>
      </c>
      <c r="K25" s="109">
        <v>0</v>
      </c>
      <c r="L25" s="36">
        <v>0</v>
      </c>
      <c r="M25" s="90">
        <v>0</v>
      </c>
      <c r="N25" s="39">
        <v>0</v>
      </c>
      <c r="O25" s="39">
        <v>0</v>
      </c>
      <c r="P25" s="109">
        <v>0</v>
      </c>
      <c r="S25" s="29">
        <v>0</v>
      </c>
      <c r="T25" s="108">
        <v>2.1662026558278091E-2</v>
      </c>
      <c r="U25" s="109">
        <v>0</v>
      </c>
      <c r="V25" s="36">
        <v>0</v>
      </c>
      <c r="W25" s="90">
        <v>0</v>
      </c>
      <c r="X25" s="39">
        <v>0</v>
      </c>
      <c r="Y25" s="39">
        <v>0</v>
      </c>
      <c r="Z25" s="109">
        <v>0</v>
      </c>
      <c r="AB25" s="36">
        <v>0</v>
      </c>
      <c r="AC25" s="39">
        <v>0</v>
      </c>
      <c r="AD25" s="90">
        <v>0</v>
      </c>
      <c r="AE25" s="39">
        <v>0</v>
      </c>
      <c r="AF25" s="109">
        <v>0</v>
      </c>
    </row>
    <row r="26" spans="2:32" x14ac:dyDescent="0.15">
      <c r="B26" s="135" t="s">
        <v>305</v>
      </c>
      <c r="C26" s="59" t="s">
        <v>245</v>
      </c>
      <c r="D26" s="52" t="s">
        <v>220</v>
      </c>
      <c r="E26" s="117">
        <v>0</v>
      </c>
      <c r="F26" s="108">
        <v>0.28609555994127134</v>
      </c>
      <c r="G26" s="39">
        <v>0</v>
      </c>
      <c r="H26" s="39">
        <v>0</v>
      </c>
      <c r="I26" s="39">
        <v>0</v>
      </c>
      <c r="J26" s="39">
        <v>0</v>
      </c>
      <c r="K26" s="109">
        <v>0</v>
      </c>
      <c r="L26" s="36">
        <v>0</v>
      </c>
      <c r="M26" s="90">
        <v>0</v>
      </c>
      <c r="N26" s="39">
        <v>0</v>
      </c>
      <c r="O26" s="39">
        <v>0</v>
      </c>
      <c r="P26" s="109">
        <v>0</v>
      </c>
      <c r="S26" s="29">
        <v>0</v>
      </c>
      <c r="T26" s="108">
        <v>0.28609555994127134</v>
      </c>
      <c r="U26" s="109">
        <v>0</v>
      </c>
      <c r="V26" s="36">
        <v>0</v>
      </c>
      <c r="W26" s="90">
        <v>0</v>
      </c>
      <c r="X26" s="39">
        <v>0</v>
      </c>
      <c r="Y26" s="39">
        <v>0</v>
      </c>
      <c r="Z26" s="109">
        <v>0</v>
      </c>
      <c r="AB26" s="36">
        <v>0</v>
      </c>
      <c r="AC26" s="39">
        <v>0</v>
      </c>
      <c r="AD26" s="90">
        <v>0</v>
      </c>
      <c r="AE26" s="39">
        <v>0</v>
      </c>
      <c r="AF26" s="109">
        <v>0</v>
      </c>
    </row>
    <row r="27" spans="2:32" x14ac:dyDescent="0.15">
      <c r="B27" s="135" t="s">
        <v>305</v>
      </c>
      <c r="C27" s="59" t="s">
        <v>246</v>
      </c>
      <c r="D27" s="52" t="s">
        <v>221</v>
      </c>
      <c r="E27" s="117">
        <v>0</v>
      </c>
      <c r="F27" s="108">
        <v>9.6130273087221441E-2</v>
      </c>
      <c r="G27" s="39">
        <v>0</v>
      </c>
      <c r="H27" s="39">
        <v>0</v>
      </c>
      <c r="I27" s="39">
        <v>0</v>
      </c>
      <c r="J27" s="39">
        <v>0</v>
      </c>
      <c r="K27" s="109">
        <v>0</v>
      </c>
      <c r="L27" s="36">
        <v>0</v>
      </c>
      <c r="M27" s="90">
        <v>0</v>
      </c>
      <c r="N27" s="39">
        <v>0</v>
      </c>
      <c r="O27" s="39">
        <v>0</v>
      </c>
      <c r="P27" s="109">
        <v>0</v>
      </c>
      <c r="S27" s="29">
        <v>0</v>
      </c>
      <c r="T27" s="108">
        <v>9.6130273087221441E-2</v>
      </c>
      <c r="U27" s="109">
        <v>0</v>
      </c>
      <c r="V27" s="36">
        <v>0</v>
      </c>
      <c r="W27" s="90">
        <v>0</v>
      </c>
      <c r="X27" s="39">
        <v>0</v>
      </c>
      <c r="Y27" s="39">
        <v>0</v>
      </c>
      <c r="Z27" s="109">
        <v>0</v>
      </c>
      <c r="AB27" s="36">
        <v>0</v>
      </c>
      <c r="AC27" s="39">
        <v>0</v>
      </c>
      <c r="AD27" s="90">
        <v>0</v>
      </c>
      <c r="AE27" s="39">
        <v>0</v>
      </c>
      <c r="AF27" s="109">
        <v>0</v>
      </c>
    </row>
    <row r="28" spans="2:32" x14ac:dyDescent="0.15">
      <c r="B28" s="135" t="s">
        <v>305</v>
      </c>
      <c r="C28" s="59" t="s">
        <v>247</v>
      </c>
      <c r="D28" s="52" t="s">
        <v>11</v>
      </c>
      <c r="E28" s="117">
        <v>0</v>
      </c>
      <c r="F28" s="108">
        <v>8.0299231565576612E-2</v>
      </c>
      <c r="G28" s="39">
        <v>0</v>
      </c>
      <c r="H28" s="39">
        <v>0</v>
      </c>
      <c r="I28" s="39">
        <v>0</v>
      </c>
      <c r="J28" s="39">
        <v>0</v>
      </c>
      <c r="K28" s="109">
        <v>0</v>
      </c>
      <c r="L28" s="36">
        <v>0</v>
      </c>
      <c r="M28" s="90">
        <v>0</v>
      </c>
      <c r="N28" s="39">
        <v>0</v>
      </c>
      <c r="O28" s="39">
        <v>0</v>
      </c>
      <c r="P28" s="109">
        <v>0</v>
      </c>
      <c r="S28" s="29">
        <v>0</v>
      </c>
      <c r="T28" s="108">
        <v>8.0299231565576612E-2</v>
      </c>
      <c r="U28" s="109">
        <v>0</v>
      </c>
      <c r="V28" s="36">
        <v>0</v>
      </c>
      <c r="W28" s="90">
        <v>0</v>
      </c>
      <c r="X28" s="39">
        <v>0</v>
      </c>
      <c r="Y28" s="39">
        <v>0</v>
      </c>
      <c r="Z28" s="109">
        <v>0</v>
      </c>
      <c r="AB28" s="36">
        <v>0</v>
      </c>
      <c r="AC28" s="39">
        <v>0</v>
      </c>
      <c r="AD28" s="90">
        <v>0</v>
      </c>
      <c r="AE28" s="39">
        <v>0</v>
      </c>
      <c r="AF28" s="109">
        <v>0</v>
      </c>
    </row>
    <row r="29" spans="2:32" x14ac:dyDescent="0.15">
      <c r="B29" s="135" t="s">
        <v>305</v>
      </c>
      <c r="C29" s="59" t="s">
        <v>248</v>
      </c>
      <c r="D29" s="52" t="s">
        <v>222</v>
      </c>
      <c r="E29" s="117">
        <v>0</v>
      </c>
      <c r="F29" s="108">
        <v>1.8370183890665803E-2</v>
      </c>
      <c r="G29" s="39">
        <v>0</v>
      </c>
      <c r="H29" s="39">
        <v>0</v>
      </c>
      <c r="I29" s="39">
        <v>0</v>
      </c>
      <c r="J29" s="39">
        <v>0</v>
      </c>
      <c r="K29" s="109">
        <v>0</v>
      </c>
      <c r="L29" s="36">
        <v>0</v>
      </c>
      <c r="M29" s="90">
        <v>0</v>
      </c>
      <c r="N29" s="39">
        <v>0</v>
      </c>
      <c r="O29" s="39">
        <v>0</v>
      </c>
      <c r="P29" s="109">
        <v>0</v>
      </c>
      <c r="S29" s="29">
        <v>0</v>
      </c>
      <c r="T29" s="108">
        <v>1.8370183890665803E-2</v>
      </c>
      <c r="U29" s="109">
        <v>0</v>
      </c>
      <c r="V29" s="36">
        <v>0</v>
      </c>
      <c r="W29" s="90">
        <v>0</v>
      </c>
      <c r="X29" s="39">
        <v>0</v>
      </c>
      <c r="Y29" s="39">
        <v>0</v>
      </c>
      <c r="Z29" s="109">
        <v>0</v>
      </c>
      <c r="AB29" s="36">
        <v>0</v>
      </c>
      <c r="AC29" s="39">
        <v>0</v>
      </c>
      <c r="AD29" s="90">
        <v>0</v>
      </c>
      <c r="AE29" s="39">
        <v>0</v>
      </c>
      <c r="AF29" s="109">
        <v>0</v>
      </c>
    </row>
    <row r="30" spans="2:32" x14ac:dyDescent="0.15">
      <c r="B30" s="135" t="s">
        <v>305</v>
      </c>
      <c r="C30" s="59" t="s">
        <v>249</v>
      </c>
      <c r="D30" s="52" t="s">
        <v>12</v>
      </c>
      <c r="E30" s="117">
        <v>0</v>
      </c>
      <c r="F30" s="108">
        <v>0.26886628799244028</v>
      </c>
      <c r="G30" s="39">
        <v>0</v>
      </c>
      <c r="H30" s="39">
        <v>0</v>
      </c>
      <c r="I30" s="39">
        <v>0</v>
      </c>
      <c r="J30" s="39">
        <v>0</v>
      </c>
      <c r="K30" s="109">
        <v>0</v>
      </c>
      <c r="L30" s="36">
        <v>0</v>
      </c>
      <c r="M30" s="90">
        <v>0</v>
      </c>
      <c r="N30" s="39">
        <v>0</v>
      </c>
      <c r="O30" s="39">
        <v>0</v>
      </c>
      <c r="P30" s="109">
        <v>0</v>
      </c>
      <c r="S30" s="29">
        <v>0</v>
      </c>
      <c r="T30" s="108">
        <v>0.26886628799244028</v>
      </c>
      <c r="U30" s="109">
        <v>0</v>
      </c>
      <c r="V30" s="36">
        <v>0</v>
      </c>
      <c r="W30" s="90">
        <v>0</v>
      </c>
      <c r="X30" s="39">
        <v>0</v>
      </c>
      <c r="Y30" s="39">
        <v>0</v>
      </c>
      <c r="Z30" s="109">
        <v>0</v>
      </c>
      <c r="AB30" s="36">
        <v>0</v>
      </c>
      <c r="AC30" s="39">
        <v>0</v>
      </c>
      <c r="AD30" s="90">
        <v>0</v>
      </c>
      <c r="AE30" s="39">
        <v>0</v>
      </c>
      <c r="AF30" s="109">
        <v>0</v>
      </c>
    </row>
    <row r="31" spans="2:32" x14ac:dyDescent="0.15">
      <c r="B31" s="135" t="s">
        <v>306</v>
      </c>
      <c r="C31" s="59" t="s">
        <v>250</v>
      </c>
      <c r="D31" s="52" t="s">
        <v>223</v>
      </c>
      <c r="E31" s="117">
        <v>0</v>
      </c>
      <c r="F31" s="108">
        <v>1</v>
      </c>
      <c r="G31" s="39">
        <v>0</v>
      </c>
      <c r="H31" s="39">
        <v>0</v>
      </c>
      <c r="I31" s="39">
        <v>0</v>
      </c>
      <c r="J31" s="39">
        <v>0</v>
      </c>
      <c r="K31" s="109">
        <v>0</v>
      </c>
      <c r="L31" s="36">
        <v>0</v>
      </c>
      <c r="M31" s="90">
        <v>0</v>
      </c>
      <c r="N31" s="39">
        <v>0</v>
      </c>
      <c r="O31" s="39">
        <v>0</v>
      </c>
      <c r="P31" s="109">
        <v>0</v>
      </c>
      <c r="S31" s="29">
        <v>0</v>
      </c>
      <c r="T31" s="108">
        <v>1</v>
      </c>
      <c r="U31" s="109">
        <v>0</v>
      </c>
      <c r="V31" s="36">
        <v>0</v>
      </c>
      <c r="W31" s="90">
        <v>0</v>
      </c>
      <c r="X31" s="39">
        <v>0</v>
      </c>
      <c r="Y31" s="39">
        <v>0</v>
      </c>
      <c r="Z31" s="109">
        <v>0</v>
      </c>
      <c r="AB31" s="36">
        <v>0</v>
      </c>
      <c r="AC31" s="39">
        <v>0</v>
      </c>
      <c r="AD31" s="90">
        <v>0</v>
      </c>
      <c r="AE31" s="39">
        <v>0</v>
      </c>
      <c r="AF31" s="109">
        <v>0</v>
      </c>
    </row>
    <row r="32" spans="2:32" x14ac:dyDescent="0.15">
      <c r="B32" s="135" t="s">
        <v>307</v>
      </c>
      <c r="C32" s="59" t="s">
        <v>251</v>
      </c>
      <c r="D32" s="52" t="s">
        <v>224</v>
      </c>
      <c r="E32" s="117">
        <v>0</v>
      </c>
      <c r="F32" s="108">
        <v>0.96930576557855697</v>
      </c>
      <c r="G32" s="39">
        <v>0</v>
      </c>
      <c r="H32" s="39">
        <v>0</v>
      </c>
      <c r="I32" s="39">
        <v>0</v>
      </c>
      <c r="J32" s="39">
        <v>0</v>
      </c>
      <c r="K32" s="109">
        <v>0</v>
      </c>
      <c r="L32" s="36">
        <v>0</v>
      </c>
      <c r="M32" s="90">
        <v>0</v>
      </c>
      <c r="N32" s="39">
        <v>0</v>
      </c>
      <c r="O32" s="39">
        <v>0</v>
      </c>
      <c r="P32" s="109">
        <v>0</v>
      </c>
      <c r="S32" s="29">
        <v>0</v>
      </c>
      <c r="T32" s="108">
        <v>0.96930576557855697</v>
      </c>
      <c r="U32" s="109">
        <v>0</v>
      </c>
      <c r="V32" s="36">
        <v>0</v>
      </c>
      <c r="W32" s="90">
        <v>0</v>
      </c>
      <c r="X32" s="39">
        <v>0</v>
      </c>
      <c r="Y32" s="39">
        <v>0</v>
      </c>
      <c r="Z32" s="109">
        <v>0</v>
      </c>
      <c r="AB32" s="36">
        <v>0</v>
      </c>
      <c r="AC32" s="39">
        <v>0</v>
      </c>
      <c r="AD32" s="90">
        <v>0</v>
      </c>
      <c r="AE32" s="39">
        <v>0</v>
      </c>
      <c r="AF32" s="109">
        <v>0</v>
      </c>
    </row>
    <row r="33" spans="2:32" x14ac:dyDescent="0.15">
      <c r="B33" s="135" t="s">
        <v>307</v>
      </c>
      <c r="C33" s="59" t="s">
        <v>252</v>
      </c>
      <c r="D33" s="52" t="s">
        <v>13</v>
      </c>
      <c r="E33" s="117">
        <v>0</v>
      </c>
      <c r="F33" s="108">
        <v>0.99987913169507658</v>
      </c>
      <c r="G33" s="39">
        <v>0</v>
      </c>
      <c r="H33" s="39">
        <v>0</v>
      </c>
      <c r="I33" s="39">
        <v>0</v>
      </c>
      <c r="J33" s="39">
        <v>0</v>
      </c>
      <c r="K33" s="109">
        <v>0</v>
      </c>
      <c r="L33" s="36">
        <v>0</v>
      </c>
      <c r="M33" s="90">
        <v>0</v>
      </c>
      <c r="N33" s="39">
        <v>0</v>
      </c>
      <c r="O33" s="39">
        <v>0</v>
      </c>
      <c r="P33" s="109">
        <v>0</v>
      </c>
      <c r="S33" s="29">
        <v>0</v>
      </c>
      <c r="T33" s="108">
        <v>0.99987913169507658</v>
      </c>
      <c r="U33" s="109">
        <v>0</v>
      </c>
      <c r="V33" s="36">
        <v>0</v>
      </c>
      <c r="W33" s="90">
        <v>0</v>
      </c>
      <c r="X33" s="39">
        <v>0</v>
      </c>
      <c r="Y33" s="39">
        <v>0</v>
      </c>
      <c r="Z33" s="109">
        <v>0</v>
      </c>
      <c r="AB33" s="36">
        <v>0</v>
      </c>
      <c r="AC33" s="39">
        <v>0</v>
      </c>
      <c r="AD33" s="90">
        <v>0</v>
      </c>
      <c r="AE33" s="39">
        <v>0</v>
      </c>
      <c r="AF33" s="109">
        <v>0</v>
      </c>
    </row>
    <row r="34" spans="2:32" x14ac:dyDescent="0.15">
      <c r="B34" s="135" t="s">
        <v>308</v>
      </c>
      <c r="C34" s="59" t="s">
        <v>253</v>
      </c>
      <c r="D34" s="52" t="s">
        <v>14</v>
      </c>
      <c r="E34" s="117">
        <v>0</v>
      </c>
      <c r="F34" s="108">
        <v>0.99998036484138564</v>
      </c>
      <c r="G34" s="39">
        <v>0</v>
      </c>
      <c r="H34" s="39">
        <v>0</v>
      </c>
      <c r="I34" s="39">
        <v>0</v>
      </c>
      <c r="J34" s="39">
        <v>0</v>
      </c>
      <c r="K34" s="109">
        <v>0</v>
      </c>
      <c r="L34" s="36">
        <v>0</v>
      </c>
      <c r="M34" s="90">
        <v>0</v>
      </c>
      <c r="N34" s="39">
        <v>0</v>
      </c>
      <c r="O34" s="39">
        <v>0</v>
      </c>
      <c r="P34" s="109">
        <v>0</v>
      </c>
      <c r="S34" s="29">
        <v>0</v>
      </c>
      <c r="T34" s="108">
        <v>0.99998036484138564</v>
      </c>
      <c r="U34" s="109">
        <v>0</v>
      </c>
      <c r="V34" s="36">
        <v>0</v>
      </c>
      <c r="W34" s="90">
        <v>0</v>
      </c>
      <c r="X34" s="39">
        <v>0</v>
      </c>
      <c r="Y34" s="39">
        <v>0</v>
      </c>
      <c r="Z34" s="109">
        <v>0</v>
      </c>
      <c r="AB34" s="36">
        <v>0</v>
      </c>
      <c r="AC34" s="39">
        <v>0</v>
      </c>
      <c r="AD34" s="90">
        <v>0</v>
      </c>
      <c r="AE34" s="39">
        <v>0</v>
      </c>
      <c r="AF34" s="109">
        <v>0</v>
      </c>
    </row>
    <row r="35" spans="2:32" x14ac:dyDescent="0.15">
      <c r="B35" s="135" t="s">
        <v>308</v>
      </c>
      <c r="C35" s="59" t="s">
        <v>254</v>
      </c>
      <c r="D35" s="52" t="s">
        <v>15</v>
      </c>
      <c r="E35" s="117">
        <v>0</v>
      </c>
      <c r="F35" s="108">
        <v>0.57066060348046632</v>
      </c>
      <c r="G35" s="39">
        <v>0</v>
      </c>
      <c r="H35" s="39">
        <v>0</v>
      </c>
      <c r="I35" s="39">
        <v>0</v>
      </c>
      <c r="J35" s="39">
        <v>0</v>
      </c>
      <c r="K35" s="109">
        <v>0</v>
      </c>
      <c r="L35" s="36">
        <v>0</v>
      </c>
      <c r="M35" s="90">
        <v>0</v>
      </c>
      <c r="N35" s="39">
        <v>0</v>
      </c>
      <c r="O35" s="39">
        <v>0</v>
      </c>
      <c r="P35" s="109">
        <v>0</v>
      </c>
      <c r="S35" s="29">
        <v>0</v>
      </c>
      <c r="T35" s="108">
        <v>0.57066060348046632</v>
      </c>
      <c r="U35" s="109">
        <v>0</v>
      </c>
      <c r="V35" s="36">
        <v>0</v>
      </c>
      <c r="W35" s="90">
        <v>0</v>
      </c>
      <c r="X35" s="39">
        <v>0</v>
      </c>
      <c r="Y35" s="39">
        <v>0</v>
      </c>
      <c r="Z35" s="109">
        <v>0</v>
      </c>
      <c r="AB35" s="36">
        <v>0</v>
      </c>
      <c r="AC35" s="39">
        <v>0</v>
      </c>
      <c r="AD35" s="90">
        <v>0</v>
      </c>
      <c r="AE35" s="39">
        <v>0</v>
      </c>
      <c r="AF35" s="109">
        <v>0</v>
      </c>
    </row>
    <row r="36" spans="2:32" x14ac:dyDescent="0.15">
      <c r="B36" s="135" t="s">
        <v>309</v>
      </c>
      <c r="C36" s="59" t="s">
        <v>255</v>
      </c>
      <c r="D36" s="52" t="s">
        <v>16</v>
      </c>
      <c r="E36" s="117">
        <v>0</v>
      </c>
      <c r="F36" s="108">
        <v>0.9082939993313498</v>
      </c>
      <c r="G36" s="39">
        <v>0</v>
      </c>
      <c r="H36" s="39">
        <v>0</v>
      </c>
      <c r="I36" s="39">
        <v>0</v>
      </c>
      <c r="J36" s="39">
        <v>0</v>
      </c>
      <c r="K36" s="109">
        <v>0</v>
      </c>
      <c r="L36" s="36">
        <v>0</v>
      </c>
      <c r="M36" s="90">
        <v>0</v>
      </c>
      <c r="N36" s="39">
        <v>0</v>
      </c>
      <c r="O36" s="39">
        <v>0</v>
      </c>
      <c r="P36" s="109">
        <v>0</v>
      </c>
      <c r="S36" s="29">
        <v>0</v>
      </c>
      <c r="T36" s="108">
        <v>0.9082939993313498</v>
      </c>
      <c r="U36" s="109">
        <v>0</v>
      </c>
      <c r="V36" s="36">
        <v>0</v>
      </c>
      <c r="W36" s="90">
        <v>0</v>
      </c>
      <c r="X36" s="39">
        <v>0</v>
      </c>
      <c r="Y36" s="39">
        <v>0</v>
      </c>
      <c r="Z36" s="109">
        <v>0</v>
      </c>
      <c r="AB36" s="36">
        <v>0</v>
      </c>
      <c r="AC36" s="39">
        <v>0</v>
      </c>
      <c r="AD36" s="90">
        <v>0</v>
      </c>
      <c r="AE36" s="39">
        <v>0</v>
      </c>
      <c r="AF36" s="109">
        <v>0</v>
      </c>
    </row>
    <row r="37" spans="2:32" x14ac:dyDescent="0.15">
      <c r="B37" s="135" t="s">
        <v>310</v>
      </c>
      <c r="C37" s="59" t="s">
        <v>256</v>
      </c>
      <c r="D37" s="52" t="s">
        <v>225</v>
      </c>
      <c r="E37" s="117">
        <v>0</v>
      </c>
      <c r="F37" s="108">
        <v>0.9999913656754581</v>
      </c>
      <c r="G37" s="39">
        <v>0</v>
      </c>
      <c r="H37" s="39">
        <v>0</v>
      </c>
      <c r="I37" s="39">
        <v>0</v>
      </c>
      <c r="J37" s="39">
        <v>0</v>
      </c>
      <c r="K37" s="109">
        <v>0</v>
      </c>
      <c r="L37" s="36">
        <v>0</v>
      </c>
      <c r="M37" s="90">
        <v>0</v>
      </c>
      <c r="N37" s="39">
        <v>0</v>
      </c>
      <c r="O37" s="39">
        <v>0</v>
      </c>
      <c r="P37" s="109">
        <v>0</v>
      </c>
      <c r="S37" s="29">
        <v>0</v>
      </c>
      <c r="T37" s="108">
        <v>0.9999913656754581</v>
      </c>
      <c r="U37" s="109">
        <v>0</v>
      </c>
      <c r="V37" s="36">
        <v>0</v>
      </c>
      <c r="W37" s="90">
        <v>0</v>
      </c>
      <c r="X37" s="39">
        <v>0</v>
      </c>
      <c r="Y37" s="39">
        <v>0</v>
      </c>
      <c r="Z37" s="109">
        <v>0</v>
      </c>
      <c r="AB37" s="36">
        <v>0</v>
      </c>
      <c r="AC37" s="39">
        <v>0</v>
      </c>
      <c r="AD37" s="90">
        <v>0</v>
      </c>
      <c r="AE37" s="39">
        <v>0</v>
      </c>
      <c r="AF37" s="109">
        <v>0</v>
      </c>
    </row>
    <row r="38" spans="2:32" x14ac:dyDescent="0.15">
      <c r="B38" s="135" t="s">
        <v>311</v>
      </c>
      <c r="C38" s="59" t="s">
        <v>257</v>
      </c>
      <c r="D38" s="52" t="s">
        <v>226</v>
      </c>
      <c r="E38" s="117">
        <v>0</v>
      </c>
      <c r="F38" s="108">
        <v>0.73389223001664328</v>
      </c>
      <c r="G38" s="39">
        <v>0</v>
      </c>
      <c r="H38" s="39">
        <v>0</v>
      </c>
      <c r="I38" s="39">
        <v>0</v>
      </c>
      <c r="J38" s="39">
        <v>0</v>
      </c>
      <c r="K38" s="109">
        <v>0</v>
      </c>
      <c r="L38" s="36">
        <v>0</v>
      </c>
      <c r="M38" s="90">
        <v>0</v>
      </c>
      <c r="N38" s="39">
        <v>0</v>
      </c>
      <c r="O38" s="39">
        <v>0</v>
      </c>
      <c r="P38" s="109">
        <v>0</v>
      </c>
      <c r="S38" s="29">
        <v>0</v>
      </c>
      <c r="T38" s="108">
        <v>0.73389223001664328</v>
      </c>
      <c r="U38" s="109">
        <v>0</v>
      </c>
      <c r="V38" s="36">
        <v>0</v>
      </c>
      <c r="W38" s="90">
        <v>0</v>
      </c>
      <c r="X38" s="39">
        <v>0</v>
      </c>
      <c r="Y38" s="39">
        <v>0</v>
      </c>
      <c r="Z38" s="109">
        <v>0</v>
      </c>
      <c r="AB38" s="36">
        <v>0</v>
      </c>
      <c r="AC38" s="39">
        <v>0</v>
      </c>
      <c r="AD38" s="90">
        <v>0</v>
      </c>
      <c r="AE38" s="39">
        <v>0</v>
      </c>
      <c r="AF38" s="109">
        <v>0</v>
      </c>
    </row>
    <row r="39" spans="2:32" x14ac:dyDescent="0.15">
      <c r="B39" s="135" t="s">
        <v>312</v>
      </c>
      <c r="C39" s="59" t="s">
        <v>258</v>
      </c>
      <c r="D39" s="52" t="s">
        <v>227</v>
      </c>
      <c r="E39" s="117">
        <v>0</v>
      </c>
      <c r="F39" s="108">
        <v>0.51018431887664895</v>
      </c>
      <c r="G39" s="39">
        <v>0</v>
      </c>
      <c r="H39" s="39">
        <v>0</v>
      </c>
      <c r="I39" s="39">
        <v>0</v>
      </c>
      <c r="J39" s="39">
        <v>0</v>
      </c>
      <c r="K39" s="109">
        <v>0</v>
      </c>
      <c r="L39" s="36">
        <v>0</v>
      </c>
      <c r="M39" s="90">
        <v>0</v>
      </c>
      <c r="N39" s="39">
        <v>0</v>
      </c>
      <c r="O39" s="39">
        <v>0</v>
      </c>
      <c r="P39" s="109">
        <v>0</v>
      </c>
      <c r="S39" s="29">
        <v>0</v>
      </c>
      <c r="T39" s="108">
        <v>0.51018431887664895</v>
      </c>
      <c r="U39" s="109">
        <v>0</v>
      </c>
      <c r="V39" s="36">
        <v>0</v>
      </c>
      <c r="W39" s="90">
        <v>0</v>
      </c>
      <c r="X39" s="39">
        <v>0</v>
      </c>
      <c r="Y39" s="39">
        <v>0</v>
      </c>
      <c r="Z39" s="109">
        <v>0</v>
      </c>
      <c r="AB39" s="36">
        <v>0</v>
      </c>
      <c r="AC39" s="39">
        <v>0</v>
      </c>
      <c r="AD39" s="90">
        <v>0</v>
      </c>
      <c r="AE39" s="39">
        <v>0</v>
      </c>
      <c r="AF39" s="109">
        <v>0</v>
      </c>
    </row>
    <row r="40" spans="2:32" x14ac:dyDescent="0.15">
      <c r="B40" s="135" t="s">
        <v>313</v>
      </c>
      <c r="C40" s="59" t="s">
        <v>259</v>
      </c>
      <c r="D40" s="52" t="s">
        <v>23</v>
      </c>
      <c r="E40" s="117">
        <v>0</v>
      </c>
      <c r="F40" s="108">
        <v>1</v>
      </c>
      <c r="G40" s="39">
        <v>0</v>
      </c>
      <c r="H40" s="39">
        <v>0</v>
      </c>
      <c r="I40" s="39">
        <v>0</v>
      </c>
      <c r="J40" s="39">
        <v>0</v>
      </c>
      <c r="K40" s="109">
        <v>0</v>
      </c>
      <c r="L40" s="36">
        <v>0</v>
      </c>
      <c r="M40" s="90">
        <v>0</v>
      </c>
      <c r="N40" s="39">
        <v>0</v>
      </c>
      <c r="O40" s="39">
        <v>0</v>
      </c>
      <c r="P40" s="109">
        <v>0</v>
      </c>
      <c r="S40" s="29">
        <v>0</v>
      </c>
      <c r="T40" s="108">
        <v>1</v>
      </c>
      <c r="U40" s="109">
        <v>0</v>
      </c>
      <c r="V40" s="36">
        <v>0</v>
      </c>
      <c r="W40" s="90">
        <v>0</v>
      </c>
      <c r="X40" s="39">
        <v>0</v>
      </c>
      <c r="Y40" s="39">
        <v>0</v>
      </c>
      <c r="Z40" s="109">
        <v>0</v>
      </c>
      <c r="AB40" s="36">
        <v>0</v>
      </c>
      <c r="AC40" s="39">
        <v>0</v>
      </c>
      <c r="AD40" s="90">
        <v>0</v>
      </c>
      <c r="AE40" s="39">
        <v>0</v>
      </c>
      <c r="AF40" s="109">
        <v>0</v>
      </c>
    </row>
    <row r="41" spans="2:32" x14ac:dyDescent="0.15">
      <c r="B41" s="135" t="s">
        <v>314</v>
      </c>
      <c r="C41" s="59" t="s">
        <v>260</v>
      </c>
      <c r="D41" s="52" t="s">
        <v>228</v>
      </c>
      <c r="E41" s="117">
        <v>0</v>
      </c>
      <c r="F41" s="108">
        <v>0.94403605541158542</v>
      </c>
      <c r="G41" s="39">
        <v>0</v>
      </c>
      <c r="H41" s="39">
        <v>0</v>
      </c>
      <c r="I41" s="39">
        <v>0</v>
      </c>
      <c r="J41" s="39">
        <v>0</v>
      </c>
      <c r="K41" s="109">
        <v>0</v>
      </c>
      <c r="L41" s="36">
        <v>0</v>
      </c>
      <c r="M41" s="90">
        <v>0</v>
      </c>
      <c r="N41" s="39">
        <v>0</v>
      </c>
      <c r="O41" s="39">
        <v>0</v>
      </c>
      <c r="P41" s="109">
        <v>0</v>
      </c>
      <c r="S41" s="29">
        <v>0</v>
      </c>
      <c r="T41" s="108">
        <v>0.94403605541158542</v>
      </c>
      <c r="U41" s="109">
        <v>0</v>
      </c>
      <c r="V41" s="36">
        <v>0</v>
      </c>
      <c r="W41" s="90">
        <v>0</v>
      </c>
      <c r="X41" s="39">
        <v>0</v>
      </c>
      <c r="Y41" s="39">
        <v>0</v>
      </c>
      <c r="Z41" s="109">
        <v>0</v>
      </c>
      <c r="AB41" s="36">
        <v>0</v>
      </c>
      <c r="AC41" s="39">
        <v>0</v>
      </c>
      <c r="AD41" s="90">
        <v>0</v>
      </c>
      <c r="AE41" s="39">
        <v>0</v>
      </c>
      <c r="AF41" s="109">
        <v>0</v>
      </c>
    </row>
    <row r="42" spans="2:32" x14ac:dyDescent="0.15">
      <c r="B42" s="135" t="s">
        <v>314</v>
      </c>
      <c r="C42" s="59" t="s">
        <v>261</v>
      </c>
      <c r="D42" s="52" t="s">
        <v>229</v>
      </c>
      <c r="E42" s="117">
        <v>0</v>
      </c>
      <c r="F42" s="108">
        <v>0.99997377207607441</v>
      </c>
      <c r="G42" s="39">
        <v>0</v>
      </c>
      <c r="H42" s="39">
        <v>0</v>
      </c>
      <c r="I42" s="39">
        <v>0</v>
      </c>
      <c r="J42" s="39">
        <v>0</v>
      </c>
      <c r="K42" s="109">
        <v>0</v>
      </c>
      <c r="L42" s="36">
        <v>0</v>
      </c>
      <c r="M42" s="90">
        <v>0</v>
      </c>
      <c r="N42" s="39">
        <v>0</v>
      </c>
      <c r="O42" s="39">
        <v>0</v>
      </c>
      <c r="P42" s="109">
        <v>0</v>
      </c>
      <c r="S42" s="29">
        <v>0</v>
      </c>
      <c r="T42" s="108">
        <v>0.99997377207607441</v>
      </c>
      <c r="U42" s="109">
        <v>0</v>
      </c>
      <c r="V42" s="36">
        <v>0</v>
      </c>
      <c r="W42" s="90">
        <v>0</v>
      </c>
      <c r="X42" s="39">
        <v>0</v>
      </c>
      <c r="Y42" s="39">
        <v>0</v>
      </c>
      <c r="Z42" s="109">
        <v>0</v>
      </c>
      <c r="AB42" s="36">
        <v>0</v>
      </c>
      <c r="AC42" s="39">
        <v>0</v>
      </c>
      <c r="AD42" s="90">
        <v>0</v>
      </c>
      <c r="AE42" s="39">
        <v>0</v>
      </c>
      <c r="AF42" s="109">
        <v>0</v>
      </c>
    </row>
    <row r="43" spans="2:32" x14ac:dyDescent="0.15">
      <c r="B43" s="135" t="s">
        <v>314</v>
      </c>
      <c r="C43" s="59" t="s">
        <v>262</v>
      </c>
      <c r="D43" s="52" t="s">
        <v>24</v>
      </c>
      <c r="E43" s="117">
        <v>0</v>
      </c>
      <c r="F43" s="108">
        <v>0.99498922345617047</v>
      </c>
      <c r="G43" s="39">
        <v>0</v>
      </c>
      <c r="H43" s="39">
        <v>0</v>
      </c>
      <c r="I43" s="39">
        <v>0</v>
      </c>
      <c r="J43" s="39">
        <v>0</v>
      </c>
      <c r="K43" s="109">
        <v>0</v>
      </c>
      <c r="L43" s="36">
        <v>0</v>
      </c>
      <c r="M43" s="90">
        <v>0</v>
      </c>
      <c r="N43" s="39">
        <v>0</v>
      </c>
      <c r="O43" s="39">
        <v>0</v>
      </c>
      <c r="P43" s="109">
        <v>0</v>
      </c>
      <c r="S43" s="29">
        <v>0</v>
      </c>
      <c r="T43" s="108">
        <v>0.99498922345617047</v>
      </c>
      <c r="U43" s="109">
        <v>0</v>
      </c>
      <c r="V43" s="36">
        <v>0</v>
      </c>
      <c r="W43" s="90">
        <v>0</v>
      </c>
      <c r="X43" s="39">
        <v>0</v>
      </c>
      <c r="Y43" s="39">
        <v>0</v>
      </c>
      <c r="Z43" s="109">
        <v>0</v>
      </c>
      <c r="AB43" s="36">
        <v>0</v>
      </c>
      <c r="AC43" s="39">
        <v>0</v>
      </c>
      <c r="AD43" s="90">
        <v>0</v>
      </c>
      <c r="AE43" s="39">
        <v>0</v>
      </c>
      <c r="AF43" s="109">
        <v>0</v>
      </c>
    </row>
    <row r="44" spans="2:32" x14ac:dyDescent="0.15">
      <c r="B44" s="135" t="s">
        <v>314</v>
      </c>
      <c r="C44" s="59" t="s">
        <v>263</v>
      </c>
      <c r="D44" s="52" t="s">
        <v>230</v>
      </c>
      <c r="E44" s="117">
        <v>0</v>
      </c>
      <c r="F44" s="108">
        <v>0.60340166384887994</v>
      </c>
      <c r="G44" s="39">
        <v>0</v>
      </c>
      <c r="H44" s="39">
        <v>0</v>
      </c>
      <c r="I44" s="39">
        <v>0</v>
      </c>
      <c r="J44" s="39">
        <v>0</v>
      </c>
      <c r="K44" s="109">
        <v>0</v>
      </c>
      <c r="L44" s="36">
        <v>0</v>
      </c>
      <c r="M44" s="90">
        <v>0</v>
      </c>
      <c r="N44" s="39">
        <v>0</v>
      </c>
      <c r="O44" s="39">
        <v>0</v>
      </c>
      <c r="P44" s="109">
        <v>0</v>
      </c>
      <c r="S44" s="29">
        <v>0</v>
      </c>
      <c r="T44" s="108">
        <v>0.60340166384887994</v>
      </c>
      <c r="U44" s="109">
        <v>0</v>
      </c>
      <c r="V44" s="36">
        <v>0</v>
      </c>
      <c r="W44" s="90">
        <v>0</v>
      </c>
      <c r="X44" s="39">
        <v>0</v>
      </c>
      <c r="Y44" s="39">
        <v>0</v>
      </c>
      <c r="Z44" s="109">
        <v>0</v>
      </c>
      <c r="AB44" s="36">
        <v>0</v>
      </c>
      <c r="AC44" s="39">
        <v>0</v>
      </c>
      <c r="AD44" s="90">
        <v>0</v>
      </c>
      <c r="AE44" s="39">
        <v>0</v>
      </c>
      <c r="AF44" s="109">
        <v>0</v>
      </c>
    </row>
    <row r="45" spans="2:32" x14ac:dyDescent="0.15">
      <c r="B45" s="135" t="s">
        <v>314</v>
      </c>
      <c r="C45" s="59" t="s">
        <v>25</v>
      </c>
      <c r="D45" s="52" t="s">
        <v>26</v>
      </c>
      <c r="E45" s="117">
        <v>0</v>
      </c>
      <c r="F45" s="108">
        <v>0.43656800933047113</v>
      </c>
      <c r="G45" s="39">
        <v>0</v>
      </c>
      <c r="H45" s="39">
        <v>0</v>
      </c>
      <c r="I45" s="39">
        <v>0</v>
      </c>
      <c r="J45" s="39">
        <v>0</v>
      </c>
      <c r="K45" s="109">
        <v>0</v>
      </c>
      <c r="L45" s="36">
        <v>0</v>
      </c>
      <c r="M45" s="90">
        <v>0</v>
      </c>
      <c r="N45" s="39">
        <v>0</v>
      </c>
      <c r="O45" s="39">
        <v>0</v>
      </c>
      <c r="P45" s="109">
        <v>0</v>
      </c>
      <c r="S45" s="29">
        <v>0</v>
      </c>
      <c r="T45" s="108">
        <v>0.43656800933047113</v>
      </c>
      <c r="U45" s="109">
        <v>0</v>
      </c>
      <c r="V45" s="36">
        <v>0</v>
      </c>
      <c r="W45" s="90">
        <v>0</v>
      </c>
      <c r="X45" s="39">
        <v>0</v>
      </c>
      <c r="Y45" s="39">
        <v>0</v>
      </c>
      <c r="Z45" s="109">
        <v>0</v>
      </c>
      <c r="AB45" s="36">
        <v>0</v>
      </c>
      <c r="AC45" s="39">
        <v>0</v>
      </c>
      <c r="AD45" s="90">
        <v>0</v>
      </c>
      <c r="AE45" s="39">
        <v>0</v>
      </c>
      <c r="AF45" s="109">
        <v>0</v>
      </c>
    </row>
    <row r="46" spans="2:32" x14ac:dyDescent="0.15">
      <c r="B46" s="135" t="s">
        <v>314</v>
      </c>
      <c r="C46" s="59" t="s">
        <v>27</v>
      </c>
      <c r="D46" s="52" t="s">
        <v>28</v>
      </c>
      <c r="E46" s="117">
        <v>0</v>
      </c>
      <c r="F46" s="108">
        <v>0.73735307991568333</v>
      </c>
      <c r="G46" s="39">
        <v>0</v>
      </c>
      <c r="H46" s="39">
        <v>0</v>
      </c>
      <c r="I46" s="39">
        <v>0</v>
      </c>
      <c r="J46" s="39">
        <v>0</v>
      </c>
      <c r="K46" s="109">
        <v>0</v>
      </c>
      <c r="L46" s="36">
        <v>0</v>
      </c>
      <c r="M46" s="90">
        <v>0</v>
      </c>
      <c r="N46" s="39">
        <v>0</v>
      </c>
      <c r="O46" s="39">
        <v>0</v>
      </c>
      <c r="P46" s="109">
        <v>0</v>
      </c>
      <c r="S46" s="29">
        <v>0</v>
      </c>
      <c r="T46" s="108">
        <v>0.73735307991568333</v>
      </c>
      <c r="U46" s="109">
        <v>0</v>
      </c>
      <c r="V46" s="36">
        <v>0</v>
      </c>
      <c r="W46" s="90">
        <v>0</v>
      </c>
      <c r="X46" s="39">
        <v>0</v>
      </c>
      <c r="Y46" s="39">
        <v>0</v>
      </c>
      <c r="Z46" s="109">
        <v>0</v>
      </c>
      <c r="AB46" s="36">
        <v>0</v>
      </c>
      <c r="AC46" s="39">
        <v>0</v>
      </c>
      <c r="AD46" s="90">
        <v>0</v>
      </c>
      <c r="AE46" s="39">
        <v>0</v>
      </c>
      <c r="AF46" s="109">
        <v>0</v>
      </c>
    </row>
    <row r="47" spans="2:32" x14ac:dyDescent="0.15">
      <c r="B47" s="135" t="s">
        <v>314</v>
      </c>
      <c r="C47" s="59" t="s">
        <v>264</v>
      </c>
      <c r="D47" s="52" t="s">
        <v>231</v>
      </c>
      <c r="E47" s="117">
        <v>0</v>
      </c>
      <c r="F47" s="108">
        <v>0.77883670809756256</v>
      </c>
      <c r="G47" s="39">
        <v>0</v>
      </c>
      <c r="H47" s="39">
        <v>0</v>
      </c>
      <c r="I47" s="39">
        <v>0</v>
      </c>
      <c r="J47" s="39">
        <v>0</v>
      </c>
      <c r="K47" s="109">
        <v>0</v>
      </c>
      <c r="L47" s="36">
        <v>0</v>
      </c>
      <c r="M47" s="90">
        <v>0</v>
      </c>
      <c r="N47" s="39">
        <v>0</v>
      </c>
      <c r="O47" s="39">
        <v>0</v>
      </c>
      <c r="P47" s="109">
        <v>0</v>
      </c>
      <c r="S47" s="29">
        <v>0</v>
      </c>
      <c r="T47" s="108">
        <v>0.77883670809756256</v>
      </c>
      <c r="U47" s="109">
        <v>0</v>
      </c>
      <c r="V47" s="36">
        <v>0</v>
      </c>
      <c r="W47" s="90">
        <v>0</v>
      </c>
      <c r="X47" s="39">
        <v>0</v>
      </c>
      <c r="Y47" s="39">
        <v>0</v>
      </c>
      <c r="Z47" s="109">
        <v>0</v>
      </c>
      <c r="AB47" s="36">
        <v>0</v>
      </c>
      <c r="AC47" s="39">
        <v>0</v>
      </c>
      <c r="AD47" s="90">
        <v>0</v>
      </c>
      <c r="AE47" s="39">
        <v>0</v>
      </c>
      <c r="AF47" s="109">
        <v>0</v>
      </c>
    </row>
    <row r="48" spans="2:32" x14ac:dyDescent="0.15">
      <c r="B48" s="135" t="s">
        <v>305</v>
      </c>
      <c r="C48" s="59" t="s">
        <v>265</v>
      </c>
      <c r="D48" s="52" t="s">
        <v>29</v>
      </c>
      <c r="E48" s="117">
        <v>0</v>
      </c>
      <c r="F48" s="108">
        <v>1</v>
      </c>
      <c r="G48" s="39">
        <v>0</v>
      </c>
      <c r="H48" s="39">
        <v>0</v>
      </c>
      <c r="I48" s="39">
        <v>0</v>
      </c>
      <c r="J48" s="39">
        <v>0</v>
      </c>
      <c r="K48" s="109">
        <v>0</v>
      </c>
      <c r="L48" s="36">
        <v>0</v>
      </c>
      <c r="M48" s="90">
        <v>0</v>
      </c>
      <c r="N48" s="39">
        <v>0</v>
      </c>
      <c r="O48" s="39">
        <v>0</v>
      </c>
      <c r="P48" s="109">
        <v>0</v>
      </c>
      <c r="S48" s="29">
        <v>0</v>
      </c>
      <c r="T48" s="108">
        <v>1</v>
      </c>
      <c r="U48" s="109">
        <v>0</v>
      </c>
      <c r="V48" s="36">
        <v>0</v>
      </c>
      <c r="W48" s="90">
        <v>0</v>
      </c>
      <c r="X48" s="39">
        <v>0</v>
      </c>
      <c r="Y48" s="39">
        <v>0</v>
      </c>
      <c r="Z48" s="109">
        <v>0</v>
      </c>
      <c r="AB48" s="36">
        <v>0</v>
      </c>
      <c r="AC48" s="39">
        <v>0</v>
      </c>
      <c r="AD48" s="90">
        <v>0</v>
      </c>
      <c r="AE48" s="39">
        <v>0</v>
      </c>
      <c r="AF48" s="109">
        <v>0</v>
      </c>
    </row>
    <row r="49" spans="2:32" ht="16.5" thickBot="1" x14ac:dyDescent="0.2">
      <c r="B49" s="135" t="s">
        <v>315</v>
      </c>
      <c r="C49" s="60" t="s">
        <v>266</v>
      </c>
      <c r="D49" s="86" t="s">
        <v>30</v>
      </c>
      <c r="E49" s="118">
        <v>0</v>
      </c>
      <c r="F49" s="110">
        <v>0.99747175662929377</v>
      </c>
      <c r="G49" s="111">
        <v>0</v>
      </c>
      <c r="H49" s="111">
        <v>0</v>
      </c>
      <c r="I49" s="111">
        <v>0</v>
      </c>
      <c r="J49" s="111">
        <v>0</v>
      </c>
      <c r="K49" s="112">
        <v>0</v>
      </c>
      <c r="L49" s="114">
        <v>0</v>
      </c>
      <c r="M49" s="115">
        <v>0</v>
      </c>
      <c r="N49" s="111">
        <v>0</v>
      </c>
      <c r="O49" s="111">
        <v>0</v>
      </c>
      <c r="P49" s="112">
        <v>0</v>
      </c>
      <c r="S49" s="30">
        <v>0</v>
      </c>
      <c r="T49" s="110">
        <v>0.99747175662929377</v>
      </c>
      <c r="U49" s="112">
        <v>0</v>
      </c>
      <c r="V49" s="114">
        <v>0</v>
      </c>
      <c r="W49" s="115">
        <v>0</v>
      </c>
      <c r="X49" s="111">
        <v>0</v>
      </c>
      <c r="Y49" s="111">
        <v>0</v>
      </c>
      <c r="Z49" s="112">
        <v>0</v>
      </c>
      <c r="AB49" s="114">
        <v>0</v>
      </c>
      <c r="AC49" s="111">
        <v>0</v>
      </c>
      <c r="AD49" s="115">
        <v>0</v>
      </c>
      <c r="AE49" s="111">
        <v>0</v>
      </c>
      <c r="AF49" s="112">
        <v>0</v>
      </c>
    </row>
  </sheetData>
  <mergeCells count="31">
    <mergeCell ref="E3:P3"/>
    <mergeCell ref="E4:E7"/>
    <mergeCell ref="AB3:AF3"/>
    <mergeCell ref="AE4:AE7"/>
    <mergeCell ref="AF4:AF7"/>
    <mergeCell ref="L4:P4"/>
    <mergeCell ref="L5:L7"/>
    <mergeCell ref="M5:M7"/>
    <mergeCell ref="N6:N7"/>
    <mergeCell ref="P5:P7"/>
    <mergeCell ref="O5:O7"/>
    <mergeCell ref="F4:K4"/>
    <mergeCell ref="H5:H7"/>
    <mergeCell ref="J5:J7"/>
    <mergeCell ref="K5:K7"/>
    <mergeCell ref="I6:I7"/>
    <mergeCell ref="G5:G7"/>
    <mergeCell ref="AB4:AB7"/>
    <mergeCell ref="AC4:AC7"/>
    <mergeCell ref="AD5:AD7"/>
    <mergeCell ref="X6:X7"/>
    <mergeCell ref="R3:Z3"/>
    <mergeCell ref="R4:R7"/>
    <mergeCell ref="S4:S5"/>
    <mergeCell ref="U5:U7"/>
    <mergeCell ref="T4:U4"/>
    <mergeCell ref="V4:Z4"/>
    <mergeCell ref="V5:V7"/>
    <mergeCell ref="W5:W7"/>
    <mergeCell ref="Y5:Y7"/>
    <mergeCell ref="Z5:Z7"/>
  </mergeCells>
  <phoneticPr fontId="2"/>
  <conditionalFormatting sqref="N9:N60">
    <cfRule type="expression" priority="1">
      <formula>$F$7=TRUE</formula>
    </cfRule>
  </conditionalFormatting>
  <pageMargins left="0.7" right="0.7" top="0.75" bottom="0.75" header="0.3" footer="0.3"/>
  <pageSetup paperSize="8" scale="53"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74103-BE7B-4B3F-8335-63F00C1473D6}">
  <sheetPr codeName="Sheet2">
    <tabColor rgb="FF92D050"/>
    <pageSetUpPr fitToPage="1"/>
  </sheetPr>
  <dimension ref="B1:S63"/>
  <sheetViews>
    <sheetView showGridLines="0" tabSelected="1" zoomScaleNormal="100" workbookViewId="0">
      <pane ySplit="5" topLeftCell="A6" activePane="bottomLeft" state="frozen"/>
      <selection activeCell="D43" sqref="D43"/>
      <selection pane="bottomLeft"/>
    </sheetView>
  </sheetViews>
  <sheetFormatPr defaultRowHeight="15.75" x14ac:dyDescent="0.15"/>
  <cols>
    <col min="1" max="1" width="2.75" style="24" customWidth="1"/>
    <col min="2" max="2" width="5.5" style="24" customWidth="1"/>
    <col min="3" max="3" width="51.5" style="24" bestFit="1" customWidth="1"/>
    <col min="4" max="8" width="13.75" style="24" customWidth="1"/>
    <col min="9" max="10" width="10" style="24" customWidth="1"/>
    <col min="11" max="11" width="2.375" style="24" customWidth="1"/>
    <col min="12" max="14" width="10.875" style="24" customWidth="1"/>
    <col min="15" max="15" width="2.375" style="24" customWidth="1"/>
    <col min="16" max="18" width="13" style="24" customWidth="1"/>
    <col min="19" max="16384" width="9" style="24"/>
  </cols>
  <sheetData>
    <row r="1" spans="2:19" ht="8.25" customHeight="1" thickBot="1" x14ac:dyDescent="0.2"/>
    <row r="2" spans="2:19" ht="15.75" customHeight="1" x14ac:dyDescent="0.15">
      <c r="B2" s="362" t="s">
        <v>328</v>
      </c>
      <c r="C2" s="362"/>
      <c r="D2" s="362"/>
      <c r="E2" s="362"/>
      <c r="F2" s="362"/>
      <c r="G2" s="362"/>
      <c r="H2" s="362"/>
      <c r="I2" s="362"/>
      <c r="L2" s="351" t="s">
        <v>118</v>
      </c>
      <c r="M2" s="363"/>
      <c r="N2" s="364" t="s">
        <v>121</v>
      </c>
      <c r="P2" s="351" t="s">
        <v>130</v>
      </c>
      <c r="Q2" s="368" t="s">
        <v>132</v>
      </c>
      <c r="R2" s="360" t="s">
        <v>131</v>
      </c>
    </row>
    <row r="3" spans="2:19" ht="15.75" customHeight="1" x14ac:dyDescent="0.15">
      <c r="B3" s="362"/>
      <c r="C3" s="362"/>
      <c r="D3" s="362"/>
      <c r="E3" s="362"/>
      <c r="F3" s="362"/>
      <c r="G3" s="362"/>
      <c r="H3" s="362"/>
      <c r="I3" s="362"/>
      <c r="L3" s="102" t="s">
        <v>119</v>
      </c>
      <c r="M3" s="66" t="s">
        <v>120</v>
      </c>
      <c r="N3" s="365"/>
      <c r="P3" s="352"/>
      <c r="Q3" s="369"/>
      <c r="R3" s="361"/>
    </row>
    <row r="4" spans="2:19" ht="16.5" customHeight="1" thickBot="1" x14ac:dyDescent="0.2">
      <c r="B4" s="362"/>
      <c r="C4" s="362"/>
      <c r="D4" s="362"/>
      <c r="E4" s="362"/>
      <c r="F4" s="362"/>
      <c r="G4" s="362"/>
      <c r="H4" s="362"/>
      <c r="I4" s="362"/>
      <c r="L4" s="99" t="b">
        <v>0</v>
      </c>
      <c r="M4" s="100" t="b">
        <v>0</v>
      </c>
      <c r="N4" s="101" t="b">
        <v>0</v>
      </c>
      <c r="P4" s="121">
        <f>'測定結果１（要約）'!C6</f>
        <v>0</v>
      </c>
      <c r="Q4" s="122">
        <f>'測定結果１（要約）'!C12</f>
        <v>0</v>
      </c>
      <c r="R4" s="124">
        <f>'測定結果１（要約）'!C15</f>
        <v>0</v>
      </c>
      <c r="S4" s="123" t="str">
        <f>IFERROR('測定結果１（要約）'!C17,"(- 倍)")</f>
        <v>(- 倍)</v>
      </c>
    </row>
    <row r="5" spans="2:19" ht="8.25" customHeight="1" x14ac:dyDescent="0.15">
      <c r="B5" s="88"/>
      <c r="C5" s="88"/>
      <c r="D5" s="88"/>
      <c r="E5" s="88"/>
      <c r="F5" s="88"/>
      <c r="G5" s="88"/>
      <c r="H5" s="88"/>
      <c r="I5" s="88"/>
      <c r="L5" s="64"/>
      <c r="M5" s="64"/>
      <c r="N5" s="64"/>
    </row>
    <row r="6" spans="2:19" ht="8.25" customHeight="1" thickBot="1" x14ac:dyDescent="0.2"/>
    <row r="7" spans="2:19" s="78" customFormat="1" ht="118.5" customHeight="1" thickTop="1" thickBot="1" x14ac:dyDescent="0.2">
      <c r="B7" s="366" t="s">
        <v>204</v>
      </c>
      <c r="C7" s="367"/>
      <c r="D7" s="367"/>
      <c r="E7" s="367"/>
      <c r="F7" s="367"/>
      <c r="G7" s="367"/>
      <c r="H7" s="367"/>
      <c r="I7" s="367"/>
      <c r="J7" s="343"/>
    </row>
    <row r="8" spans="2:19" ht="16.5" thickTop="1" x14ac:dyDescent="0.15"/>
    <row r="9" spans="2:19" ht="19.5" x14ac:dyDescent="0.15">
      <c r="B9" s="93" t="s">
        <v>93</v>
      </c>
      <c r="C9" s="94"/>
      <c r="D9" s="94"/>
      <c r="E9" s="94"/>
      <c r="F9" s="94"/>
      <c r="G9" s="94"/>
      <c r="H9" s="94"/>
      <c r="I9" s="94"/>
      <c r="J9" s="95"/>
    </row>
    <row r="10" spans="2:19" ht="78" customHeight="1" x14ac:dyDescent="0.15">
      <c r="B10" s="346" t="s">
        <v>187</v>
      </c>
      <c r="C10" s="347"/>
      <c r="D10" s="347"/>
      <c r="E10" s="347"/>
      <c r="F10" s="347"/>
      <c r="G10" s="347"/>
      <c r="H10" s="347"/>
      <c r="I10" s="347"/>
      <c r="J10" s="344"/>
    </row>
    <row r="11" spans="2:19" ht="39.75" customHeight="1" x14ac:dyDescent="0.15">
      <c r="B11" s="96"/>
      <c r="C11" s="97"/>
      <c r="D11" s="97"/>
      <c r="E11" s="97"/>
      <c r="F11" s="97"/>
      <c r="G11" s="97"/>
      <c r="H11" s="97"/>
      <c r="I11" s="97"/>
      <c r="J11" s="98"/>
    </row>
    <row r="13" spans="2:19" ht="19.5" x14ac:dyDescent="0.15">
      <c r="B13" s="93" t="s">
        <v>115</v>
      </c>
      <c r="C13" s="94"/>
      <c r="D13" s="94"/>
      <c r="E13" s="94"/>
      <c r="F13" s="94"/>
      <c r="G13" s="94"/>
      <c r="H13" s="94"/>
      <c r="I13" s="94"/>
      <c r="J13" s="95"/>
    </row>
    <row r="14" spans="2:19" ht="95.25" customHeight="1" x14ac:dyDescent="0.15">
      <c r="B14" s="346" t="s">
        <v>327</v>
      </c>
      <c r="C14" s="347"/>
      <c r="D14" s="347"/>
      <c r="E14" s="347"/>
      <c r="F14" s="347"/>
      <c r="G14" s="347"/>
      <c r="H14" s="347"/>
      <c r="I14" s="347"/>
      <c r="J14" s="355"/>
    </row>
    <row r="15" spans="2:19" ht="21.75" customHeight="1" x14ac:dyDescent="0.15">
      <c r="B15" s="96"/>
      <c r="C15" s="97"/>
      <c r="D15" s="97"/>
      <c r="E15" s="97"/>
      <c r="F15" s="97"/>
      <c r="G15" s="97"/>
      <c r="H15" s="97"/>
      <c r="I15" s="97"/>
      <c r="J15" s="98"/>
    </row>
    <row r="17" spans="2:13" ht="19.5" x14ac:dyDescent="0.15">
      <c r="B17" s="89" t="s">
        <v>95</v>
      </c>
      <c r="H17" s="77" t="s">
        <v>77</v>
      </c>
    </row>
    <row r="18" spans="2:13" ht="15.75" customHeight="1" x14ac:dyDescent="0.15">
      <c r="B18" s="353" t="s">
        <v>34</v>
      </c>
      <c r="C18" s="359" t="s">
        <v>0</v>
      </c>
      <c r="D18" s="348" t="s">
        <v>1</v>
      </c>
      <c r="E18" s="357" t="s">
        <v>2</v>
      </c>
      <c r="F18" s="356"/>
      <c r="G18" s="348"/>
      <c r="H18" s="357"/>
      <c r="I18" s="353" t="s">
        <v>87</v>
      </c>
      <c r="J18" s="354"/>
      <c r="L18" s="348" t="s">
        <v>350</v>
      </c>
      <c r="M18" s="348"/>
    </row>
    <row r="19" spans="2:13" x14ac:dyDescent="0.15">
      <c r="B19" s="357"/>
      <c r="C19" s="359"/>
      <c r="D19" s="349"/>
      <c r="E19" s="358"/>
      <c r="F19" s="128" t="s">
        <v>3</v>
      </c>
      <c r="G19" s="129" t="s">
        <v>70</v>
      </c>
      <c r="H19" s="130" t="s">
        <v>1</v>
      </c>
      <c r="I19" s="349" t="s">
        <v>111</v>
      </c>
      <c r="J19" s="349" t="s">
        <v>112</v>
      </c>
      <c r="L19" s="348" t="s">
        <v>351</v>
      </c>
      <c r="M19" s="348" t="s">
        <v>352</v>
      </c>
    </row>
    <row r="20" spans="2:13" x14ac:dyDescent="0.15">
      <c r="B20" s="357"/>
      <c r="C20" s="359"/>
      <c r="D20" s="131" t="s">
        <v>88</v>
      </c>
      <c r="E20" s="131" t="s">
        <v>89</v>
      </c>
      <c r="F20" s="132" t="s">
        <v>90</v>
      </c>
      <c r="G20" s="133" t="s">
        <v>91</v>
      </c>
      <c r="H20" s="134" t="s">
        <v>92</v>
      </c>
      <c r="I20" s="350"/>
      <c r="J20" s="350"/>
      <c r="L20" s="348"/>
      <c r="M20" s="348"/>
    </row>
    <row r="21" spans="2:13" x14ac:dyDescent="0.15">
      <c r="B21" s="67" t="s">
        <v>35</v>
      </c>
      <c r="C21" s="79" t="s">
        <v>31</v>
      </c>
      <c r="D21" s="125">
        <f>SUM(D22:D62)</f>
        <v>0</v>
      </c>
      <c r="E21" s="125">
        <f>SUM(E22:E62)</f>
        <v>0</v>
      </c>
      <c r="F21" s="126">
        <f>SUM(F22:F62)</f>
        <v>0</v>
      </c>
      <c r="G21" s="127">
        <f>SUM(G22:G62)</f>
        <v>0</v>
      </c>
      <c r="H21" s="274">
        <f>SUM(H22:H62)</f>
        <v>0</v>
      </c>
      <c r="I21" s="68" t="s">
        <v>33</v>
      </c>
      <c r="J21" s="68" t="s">
        <v>33</v>
      </c>
      <c r="L21" s="492" t="s">
        <v>346</v>
      </c>
      <c r="M21" s="493" t="str">
        <f>_xlfn.XLOOKUP(L21,各種係数表!O:O,各種係数表!P:P,"")</f>
        <v>R5</v>
      </c>
    </row>
    <row r="22" spans="2:13" x14ac:dyDescent="0.15">
      <c r="B22" s="69" t="s">
        <v>141</v>
      </c>
      <c r="C22" s="62" t="s">
        <v>209</v>
      </c>
      <c r="D22" s="226"/>
      <c r="E22" s="226"/>
      <c r="F22" s="70">
        <f>'&lt;Calc&gt;マージン剥ぎ'!E8</f>
        <v>0</v>
      </c>
      <c r="G22" s="71">
        <f>SUM('&lt;Calc&gt;マージン剥ぎ'!F8:K8)</f>
        <v>0</v>
      </c>
      <c r="H22" s="275">
        <f>E22-SUM(F22:G22)</f>
        <v>0</v>
      </c>
      <c r="I22" s="228">
        <v>0.62464460326541804</v>
      </c>
      <c r="J22" s="228">
        <v>0.62464460326541804</v>
      </c>
    </row>
    <row r="23" spans="2:13" x14ac:dyDescent="0.15">
      <c r="B23" s="69" t="s">
        <v>145</v>
      </c>
      <c r="C23" s="62" t="s">
        <v>5</v>
      </c>
      <c r="D23" s="226"/>
      <c r="E23" s="226"/>
      <c r="F23" s="70">
        <f>'&lt;Calc&gt;マージン剥ぎ'!E9</f>
        <v>0</v>
      </c>
      <c r="G23" s="71">
        <f>SUM('&lt;Calc&gt;マージン剥ぎ'!F9:K9)</f>
        <v>0</v>
      </c>
      <c r="H23" s="275">
        <f t="shared" ref="H23:H62" si="0">E23-SUM(F23:G23)</f>
        <v>0</v>
      </c>
      <c r="I23" s="228">
        <v>0.92817375096724819</v>
      </c>
      <c r="J23" s="228">
        <v>0.92817375096724819</v>
      </c>
    </row>
    <row r="24" spans="2:13" x14ac:dyDescent="0.15">
      <c r="B24" s="69" t="s">
        <v>146</v>
      </c>
      <c r="C24" s="62" t="s">
        <v>6</v>
      </c>
      <c r="D24" s="226"/>
      <c r="E24" s="226"/>
      <c r="F24" s="54">
        <f>'&lt;Calc&gt;マージン剥ぎ'!E10</f>
        <v>0</v>
      </c>
      <c r="G24" s="55">
        <f>SUM('&lt;Calc&gt;マージン剥ぎ'!F10:K10)</f>
        <v>0</v>
      </c>
      <c r="H24" s="276">
        <f t="shared" si="0"/>
        <v>0</v>
      </c>
      <c r="I24" s="228">
        <v>0.71999737259428165</v>
      </c>
      <c r="J24" s="228">
        <v>0.71999737259428165</v>
      </c>
    </row>
    <row r="25" spans="2:13" x14ac:dyDescent="0.15">
      <c r="B25" s="69" t="s">
        <v>142</v>
      </c>
      <c r="C25" s="62" t="s">
        <v>210</v>
      </c>
      <c r="D25" s="226"/>
      <c r="E25" s="226"/>
      <c r="F25" s="70">
        <f>'&lt;Calc&gt;マージン剥ぎ'!E11</f>
        <v>0</v>
      </c>
      <c r="G25" s="71">
        <f>SUM('&lt;Calc&gt;マージン剥ぎ'!F11:K11)</f>
        <v>0</v>
      </c>
      <c r="H25" s="275">
        <f t="shared" si="0"/>
        <v>0</v>
      </c>
      <c r="I25" s="228">
        <v>0.19605235888031203</v>
      </c>
      <c r="J25" s="228">
        <v>0.19605235888031203</v>
      </c>
    </row>
    <row r="26" spans="2:13" x14ac:dyDescent="0.15">
      <c r="B26" s="69" t="s">
        <v>151</v>
      </c>
      <c r="C26" s="62" t="s">
        <v>211</v>
      </c>
      <c r="D26" s="226"/>
      <c r="E26" s="226"/>
      <c r="F26" s="70">
        <f>'&lt;Calc&gt;マージン剥ぎ'!E12</f>
        <v>0</v>
      </c>
      <c r="G26" s="71">
        <f>SUM('&lt;Calc&gt;マージン剥ぎ'!F12:K12)</f>
        <v>0</v>
      </c>
      <c r="H26" s="275">
        <f t="shared" si="0"/>
        <v>0</v>
      </c>
      <c r="I26" s="228">
        <v>0.44913630751268852</v>
      </c>
      <c r="J26" s="228">
        <v>0.44913630751268852</v>
      </c>
    </row>
    <row r="27" spans="2:13" x14ac:dyDescent="0.15">
      <c r="B27" s="69" t="s">
        <v>155</v>
      </c>
      <c r="C27" s="62" t="s">
        <v>212</v>
      </c>
      <c r="D27" s="226"/>
      <c r="E27" s="226"/>
      <c r="F27" s="70">
        <f>'&lt;Calc&gt;マージン剥ぎ'!E13</f>
        <v>0</v>
      </c>
      <c r="G27" s="71">
        <f>SUM('&lt;Calc&gt;マージン剥ぎ'!F13:K13)</f>
        <v>0</v>
      </c>
      <c r="H27" s="275">
        <f t="shared" si="0"/>
        <v>0</v>
      </c>
      <c r="I27" s="228">
        <v>3.0207552053321929E-2</v>
      </c>
      <c r="J27" s="228">
        <v>3.0207552053321929E-2</v>
      </c>
    </row>
    <row r="28" spans="2:13" x14ac:dyDescent="0.15">
      <c r="B28" s="69" t="s">
        <v>234</v>
      </c>
      <c r="C28" s="62" t="s">
        <v>213</v>
      </c>
      <c r="D28" s="226"/>
      <c r="E28" s="226"/>
      <c r="F28" s="70">
        <f>'&lt;Calc&gt;マージン剥ぎ'!E14</f>
        <v>0</v>
      </c>
      <c r="G28" s="71">
        <f>SUM('&lt;Calc&gt;マージン剥ぎ'!F14:K14)</f>
        <v>0</v>
      </c>
      <c r="H28" s="275">
        <f t="shared" si="0"/>
        <v>0</v>
      </c>
      <c r="I28" s="228">
        <v>0.26967381049207328</v>
      </c>
      <c r="J28" s="228">
        <v>0.26967381049207328</v>
      </c>
    </row>
    <row r="29" spans="2:13" x14ac:dyDescent="0.15">
      <c r="B29" s="69" t="s">
        <v>235</v>
      </c>
      <c r="C29" s="62" t="s">
        <v>214</v>
      </c>
      <c r="D29" s="226"/>
      <c r="E29" s="226"/>
      <c r="F29" s="72">
        <f>'&lt;Calc&gt;マージン剥ぎ'!E15</f>
        <v>0</v>
      </c>
      <c r="G29" s="73">
        <f>SUM('&lt;Calc&gt;マージン剥ぎ'!F15:K15)</f>
        <v>0</v>
      </c>
      <c r="H29" s="277">
        <f t="shared" si="0"/>
        <v>0</v>
      </c>
      <c r="I29" s="228">
        <v>2.6318321569154257E-2</v>
      </c>
      <c r="J29" s="228">
        <v>2.6318321569154257E-2</v>
      </c>
    </row>
    <row r="30" spans="2:13" x14ac:dyDescent="0.15">
      <c r="B30" s="69" t="s">
        <v>236</v>
      </c>
      <c r="C30" s="62" t="s">
        <v>7</v>
      </c>
      <c r="D30" s="226"/>
      <c r="E30" s="226"/>
      <c r="F30" s="72">
        <f>'&lt;Calc&gt;マージン剥ぎ'!E16</f>
        <v>0</v>
      </c>
      <c r="G30" s="73">
        <f>SUM('&lt;Calc&gt;マージン剥ぎ'!F16:K16)</f>
        <v>0</v>
      </c>
      <c r="H30" s="277">
        <f t="shared" si="0"/>
        <v>0</v>
      </c>
      <c r="I30" s="228">
        <v>2.8533470319440868E-2</v>
      </c>
      <c r="J30" s="228">
        <v>2.8533470319440868E-2</v>
      </c>
    </row>
    <row r="31" spans="2:13" x14ac:dyDescent="0.15">
      <c r="B31" s="69" t="s">
        <v>237</v>
      </c>
      <c r="C31" s="62" t="s">
        <v>215</v>
      </c>
      <c r="D31" s="226"/>
      <c r="E31" s="226"/>
      <c r="F31" s="70">
        <f>'&lt;Calc&gt;マージン剥ぎ'!E17</f>
        <v>0</v>
      </c>
      <c r="G31" s="71">
        <f>SUM('&lt;Calc&gt;マージン剥ぎ'!F17:K17)</f>
        <v>0</v>
      </c>
      <c r="H31" s="275">
        <f t="shared" si="0"/>
        <v>0</v>
      </c>
      <c r="I31" s="228">
        <v>7.499120362940348E-2</v>
      </c>
      <c r="J31" s="228">
        <v>7.499120362940348E-2</v>
      </c>
    </row>
    <row r="32" spans="2:13" x14ac:dyDescent="0.15">
      <c r="B32" s="69" t="s">
        <v>238</v>
      </c>
      <c r="C32" s="62" t="s">
        <v>216</v>
      </c>
      <c r="D32" s="226"/>
      <c r="E32" s="226"/>
      <c r="F32" s="72">
        <f>'&lt;Calc&gt;マージン剥ぎ'!E18</f>
        <v>0</v>
      </c>
      <c r="G32" s="73">
        <f>SUM('&lt;Calc&gt;マージン剥ぎ'!F18:K18)</f>
        <v>0</v>
      </c>
      <c r="H32" s="277">
        <f t="shared" si="0"/>
        <v>0</v>
      </c>
      <c r="I32" s="228">
        <v>0.51355173119524178</v>
      </c>
      <c r="J32" s="228">
        <v>0.51355173119524178</v>
      </c>
    </row>
    <row r="33" spans="2:10" x14ac:dyDescent="0.15">
      <c r="B33" s="69" t="s">
        <v>239</v>
      </c>
      <c r="C33" s="62" t="s">
        <v>217</v>
      </c>
      <c r="D33" s="226"/>
      <c r="E33" s="226"/>
      <c r="F33" s="72">
        <f>'&lt;Calc&gt;マージン剥ぎ'!E19</f>
        <v>0</v>
      </c>
      <c r="G33" s="73">
        <f>SUM('&lt;Calc&gt;マージン剥ぎ'!F19:K19)</f>
        <v>0</v>
      </c>
      <c r="H33" s="277">
        <f t="shared" si="0"/>
        <v>0</v>
      </c>
      <c r="I33" s="228">
        <v>3.7974373710182308E-2</v>
      </c>
      <c r="J33" s="228">
        <v>3.7974373710182308E-2</v>
      </c>
    </row>
    <row r="34" spans="2:10" x14ac:dyDescent="0.15">
      <c r="B34" s="69" t="s">
        <v>240</v>
      </c>
      <c r="C34" s="62" t="s">
        <v>218</v>
      </c>
      <c r="D34" s="226"/>
      <c r="E34" s="226"/>
      <c r="F34" s="72">
        <f>'&lt;Calc&gt;マージン剥ぎ'!E20</f>
        <v>0</v>
      </c>
      <c r="G34" s="73">
        <f>SUM('&lt;Calc&gt;マージン剥ぎ'!F20:K20)</f>
        <v>0</v>
      </c>
      <c r="H34" s="277">
        <f t="shared" si="0"/>
        <v>0</v>
      </c>
      <c r="I34" s="228">
        <v>5.3245506699289735E-2</v>
      </c>
      <c r="J34" s="228">
        <v>5.3245506699289735E-2</v>
      </c>
    </row>
    <row r="35" spans="2:10" x14ac:dyDescent="0.15">
      <c r="B35" s="69" t="s">
        <v>241</v>
      </c>
      <c r="C35" s="62" t="s">
        <v>219</v>
      </c>
      <c r="D35" s="226"/>
      <c r="E35" s="226"/>
      <c r="F35" s="72">
        <f>'&lt;Calc&gt;マージン剥ぎ'!E21</f>
        <v>0</v>
      </c>
      <c r="G35" s="73">
        <f>SUM('&lt;Calc&gt;マージン剥ぎ'!F21:K21)</f>
        <v>0</v>
      </c>
      <c r="H35" s="277">
        <f t="shared" si="0"/>
        <v>0</v>
      </c>
      <c r="I35" s="228">
        <v>0.16504303951970489</v>
      </c>
      <c r="J35" s="228">
        <v>0.16504303951970489</v>
      </c>
    </row>
    <row r="36" spans="2:10" x14ac:dyDescent="0.15">
      <c r="B36" s="69" t="s">
        <v>242</v>
      </c>
      <c r="C36" s="62" t="s">
        <v>8</v>
      </c>
      <c r="D36" s="226"/>
      <c r="E36" s="226"/>
      <c r="F36" s="70">
        <f>'&lt;Calc&gt;マージン剥ぎ'!E22</f>
        <v>0</v>
      </c>
      <c r="G36" s="71">
        <f>SUM('&lt;Calc&gt;マージン剥ぎ'!F22:K22)</f>
        <v>0</v>
      </c>
      <c r="H36" s="275">
        <f t="shared" si="0"/>
        <v>0</v>
      </c>
      <c r="I36" s="228">
        <v>2.2934979461149863E-2</v>
      </c>
      <c r="J36" s="228">
        <v>2.2934979461149863E-2</v>
      </c>
    </row>
    <row r="37" spans="2:10" x14ac:dyDescent="0.15">
      <c r="B37" s="69" t="s">
        <v>243</v>
      </c>
      <c r="C37" s="62" t="s">
        <v>9</v>
      </c>
      <c r="D37" s="226"/>
      <c r="E37" s="226"/>
      <c r="F37" s="70">
        <f>'&lt;Calc&gt;マージン剥ぎ'!E23</f>
        <v>0</v>
      </c>
      <c r="G37" s="71">
        <f>SUM('&lt;Calc&gt;マージン剥ぎ'!F23:K23)</f>
        <v>0</v>
      </c>
      <c r="H37" s="275">
        <f t="shared" si="0"/>
        <v>0</v>
      </c>
      <c r="I37" s="228">
        <v>0.18409301192637229</v>
      </c>
      <c r="J37" s="228">
        <v>0.18409301192637229</v>
      </c>
    </row>
    <row r="38" spans="2:10" x14ac:dyDescent="0.15">
      <c r="B38" s="69" t="s">
        <v>244</v>
      </c>
      <c r="C38" s="62" t="s">
        <v>10</v>
      </c>
      <c r="D38" s="226"/>
      <c r="E38" s="226"/>
      <c r="F38" s="70">
        <f>'&lt;Calc&gt;マージン剥ぎ'!E24</f>
        <v>0</v>
      </c>
      <c r="G38" s="71">
        <f>SUM('&lt;Calc&gt;マージン剥ぎ'!F24:K24)</f>
        <v>0</v>
      </c>
      <c r="H38" s="275">
        <f t="shared" si="0"/>
        <v>0</v>
      </c>
      <c r="I38" s="228">
        <v>2.1662026558278091E-2</v>
      </c>
      <c r="J38" s="228">
        <v>2.1662026558278091E-2</v>
      </c>
    </row>
    <row r="39" spans="2:10" x14ac:dyDescent="0.15">
      <c r="B39" s="69" t="s">
        <v>245</v>
      </c>
      <c r="C39" s="62" t="s">
        <v>220</v>
      </c>
      <c r="D39" s="226"/>
      <c r="E39" s="226"/>
      <c r="F39" s="70">
        <f>'&lt;Calc&gt;マージン剥ぎ'!E25</f>
        <v>0</v>
      </c>
      <c r="G39" s="71">
        <f>SUM('&lt;Calc&gt;マージン剥ぎ'!F25:K25)</f>
        <v>0</v>
      </c>
      <c r="H39" s="275">
        <f t="shared" si="0"/>
        <v>0</v>
      </c>
      <c r="I39" s="228">
        <v>0.28609555994127134</v>
      </c>
      <c r="J39" s="228">
        <v>0.28609555994127134</v>
      </c>
    </row>
    <row r="40" spans="2:10" x14ac:dyDescent="0.15">
      <c r="B40" s="69" t="s">
        <v>246</v>
      </c>
      <c r="C40" s="62" t="s">
        <v>221</v>
      </c>
      <c r="D40" s="226"/>
      <c r="E40" s="226"/>
      <c r="F40" s="70">
        <f>'&lt;Calc&gt;マージン剥ぎ'!E26</f>
        <v>0</v>
      </c>
      <c r="G40" s="71">
        <f>SUM('&lt;Calc&gt;マージン剥ぎ'!F26:K26)</f>
        <v>0</v>
      </c>
      <c r="H40" s="275">
        <f t="shared" si="0"/>
        <v>0</v>
      </c>
      <c r="I40" s="228">
        <v>9.6130273087221441E-2</v>
      </c>
      <c r="J40" s="228">
        <v>9.6130273087221441E-2</v>
      </c>
    </row>
    <row r="41" spans="2:10" x14ac:dyDescent="0.15">
      <c r="B41" s="69" t="s">
        <v>247</v>
      </c>
      <c r="C41" s="62" t="s">
        <v>11</v>
      </c>
      <c r="D41" s="226"/>
      <c r="E41" s="226"/>
      <c r="F41" s="70">
        <f>'&lt;Calc&gt;マージン剥ぎ'!E27</f>
        <v>0</v>
      </c>
      <c r="G41" s="71">
        <f>SUM('&lt;Calc&gt;マージン剥ぎ'!F27:K27)</f>
        <v>0</v>
      </c>
      <c r="H41" s="275">
        <f t="shared" si="0"/>
        <v>0</v>
      </c>
      <c r="I41" s="228">
        <v>8.0299231565576612E-2</v>
      </c>
      <c r="J41" s="228">
        <v>8.0299231565576612E-2</v>
      </c>
    </row>
    <row r="42" spans="2:10" x14ac:dyDescent="0.15">
      <c r="B42" s="69" t="s">
        <v>248</v>
      </c>
      <c r="C42" s="62" t="s">
        <v>222</v>
      </c>
      <c r="D42" s="226"/>
      <c r="E42" s="226"/>
      <c r="F42" s="70">
        <f>'&lt;Calc&gt;マージン剥ぎ'!E28</f>
        <v>0</v>
      </c>
      <c r="G42" s="71">
        <f>SUM('&lt;Calc&gt;マージン剥ぎ'!F28:K28)</f>
        <v>0</v>
      </c>
      <c r="H42" s="275">
        <f t="shared" si="0"/>
        <v>0</v>
      </c>
      <c r="I42" s="228">
        <v>1.8370183890665803E-2</v>
      </c>
      <c r="J42" s="228">
        <v>1.8370183890665803E-2</v>
      </c>
    </row>
    <row r="43" spans="2:10" x14ac:dyDescent="0.15">
      <c r="B43" s="69" t="s">
        <v>249</v>
      </c>
      <c r="C43" s="62" t="s">
        <v>12</v>
      </c>
      <c r="D43" s="226"/>
      <c r="E43" s="226"/>
      <c r="F43" s="70">
        <f>'&lt;Calc&gt;マージン剥ぎ'!E29</f>
        <v>0</v>
      </c>
      <c r="G43" s="71">
        <f>SUM('&lt;Calc&gt;マージン剥ぎ'!F29:K29)</f>
        <v>0</v>
      </c>
      <c r="H43" s="275">
        <f t="shared" si="0"/>
        <v>0</v>
      </c>
      <c r="I43" s="228">
        <v>0.26886628799244028</v>
      </c>
      <c r="J43" s="228">
        <v>0.26886628799244028</v>
      </c>
    </row>
    <row r="44" spans="2:10" x14ac:dyDescent="0.15">
      <c r="B44" s="69" t="s">
        <v>250</v>
      </c>
      <c r="C44" s="62" t="s">
        <v>223</v>
      </c>
      <c r="D44" s="226"/>
      <c r="E44" s="226"/>
      <c r="F44" s="70">
        <f>'&lt;Calc&gt;マージン剥ぎ'!E30</f>
        <v>0</v>
      </c>
      <c r="G44" s="71">
        <f>SUM('&lt;Calc&gt;マージン剥ぎ'!F30:K30)</f>
        <v>0</v>
      </c>
      <c r="H44" s="275">
        <f t="shared" si="0"/>
        <v>0</v>
      </c>
      <c r="I44" s="228">
        <v>1</v>
      </c>
      <c r="J44" s="228">
        <v>1</v>
      </c>
    </row>
    <row r="45" spans="2:10" x14ac:dyDescent="0.15">
      <c r="B45" s="69" t="s">
        <v>251</v>
      </c>
      <c r="C45" s="62" t="s">
        <v>224</v>
      </c>
      <c r="D45" s="226"/>
      <c r="E45" s="226"/>
      <c r="F45" s="70">
        <f>'&lt;Calc&gt;マージン剥ぎ'!E31</f>
        <v>0</v>
      </c>
      <c r="G45" s="71">
        <f>SUM('&lt;Calc&gt;マージン剥ぎ'!F31:K31)</f>
        <v>0</v>
      </c>
      <c r="H45" s="275">
        <f t="shared" si="0"/>
        <v>0</v>
      </c>
      <c r="I45" s="228">
        <v>0.96930576557855697</v>
      </c>
      <c r="J45" s="228">
        <v>0.96930576557855697</v>
      </c>
    </row>
    <row r="46" spans="2:10" x14ac:dyDescent="0.15">
      <c r="B46" s="69" t="s">
        <v>252</v>
      </c>
      <c r="C46" s="62" t="s">
        <v>13</v>
      </c>
      <c r="D46" s="226"/>
      <c r="E46" s="226"/>
      <c r="F46" s="70">
        <f>'&lt;Calc&gt;マージン剥ぎ'!E32</f>
        <v>0</v>
      </c>
      <c r="G46" s="71">
        <f>SUM('&lt;Calc&gt;マージン剥ぎ'!F32:K32)</f>
        <v>0</v>
      </c>
      <c r="H46" s="275">
        <f t="shared" si="0"/>
        <v>0</v>
      </c>
      <c r="I46" s="228">
        <v>0.99987913169507658</v>
      </c>
      <c r="J46" s="228">
        <v>0.99987913169507658</v>
      </c>
    </row>
    <row r="47" spans="2:10" x14ac:dyDescent="0.15">
      <c r="B47" s="69" t="s">
        <v>253</v>
      </c>
      <c r="C47" s="62" t="s">
        <v>14</v>
      </c>
      <c r="D47" s="226"/>
      <c r="E47" s="226"/>
      <c r="F47" s="70">
        <f>'&lt;Calc&gt;マージン剥ぎ'!E33</f>
        <v>0</v>
      </c>
      <c r="G47" s="71">
        <f>SUM('&lt;Calc&gt;マージン剥ぎ'!F33:K33)</f>
        <v>0</v>
      </c>
      <c r="H47" s="275">
        <f t="shared" si="0"/>
        <v>0</v>
      </c>
      <c r="I47" s="228">
        <v>0.99998036484138564</v>
      </c>
      <c r="J47" s="228">
        <v>0.99998036484138564</v>
      </c>
    </row>
    <row r="48" spans="2:10" x14ac:dyDescent="0.15">
      <c r="B48" s="69" t="s">
        <v>254</v>
      </c>
      <c r="C48" s="62" t="s">
        <v>15</v>
      </c>
      <c r="D48" s="226"/>
      <c r="E48" s="273">
        <v>0</v>
      </c>
      <c r="F48" s="70">
        <f>'&lt;Calc&gt;マージン剥ぎ'!E34</f>
        <v>0</v>
      </c>
      <c r="G48" s="71">
        <f>SUM('&lt;Calc&gt;マージン剥ぎ'!F34:K34)</f>
        <v>0</v>
      </c>
      <c r="H48" s="275">
        <f>'&lt;Calc&gt;マージン剥ぎ'!E7</f>
        <v>0</v>
      </c>
      <c r="I48" s="228">
        <v>0.57066060348046632</v>
      </c>
      <c r="J48" s="228">
        <v>0.57066060348046632</v>
      </c>
    </row>
    <row r="49" spans="2:10" x14ac:dyDescent="0.15">
      <c r="B49" s="69" t="s">
        <v>255</v>
      </c>
      <c r="C49" s="62" t="s">
        <v>16</v>
      </c>
      <c r="D49" s="226"/>
      <c r="E49" s="226"/>
      <c r="F49" s="70">
        <f>'&lt;Calc&gt;マージン剥ぎ'!E35</f>
        <v>0</v>
      </c>
      <c r="G49" s="71">
        <f>SUM('&lt;Calc&gt;マージン剥ぎ'!F35:K35)</f>
        <v>0</v>
      </c>
      <c r="H49" s="275">
        <f t="shared" si="0"/>
        <v>0</v>
      </c>
      <c r="I49" s="228">
        <v>0.9082939993313498</v>
      </c>
      <c r="J49" s="228">
        <v>0.9082939993313498</v>
      </c>
    </row>
    <row r="50" spans="2:10" x14ac:dyDescent="0.15">
      <c r="B50" s="69" t="s">
        <v>256</v>
      </c>
      <c r="C50" s="62" t="s">
        <v>225</v>
      </c>
      <c r="D50" s="226"/>
      <c r="E50" s="226"/>
      <c r="F50" s="70">
        <f>'&lt;Calc&gt;マージン剥ぎ'!E36</f>
        <v>0</v>
      </c>
      <c r="G50" s="71">
        <f>SUM('&lt;Calc&gt;マージン剥ぎ'!F36:K36)</f>
        <v>0</v>
      </c>
      <c r="H50" s="275">
        <f t="shared" si="0"/>
        <v>0</v>
      </c>
      <c r="I50" s="228">
        <v>0.9999913656754581</v>
      </c>
      <c r="J50" s="228">
        <v>0.9999913656754581</v>
      </c>
    </row>
    <row r="51" spans="2:10" x14ac:dyDescent="0.15">
      <c r="B51" s="69" t="s">
        <v>257</v>
      </c>
      <c r="C51" s="62" t="s">
        <v>226</v>
      </c>
      <c r="D51" s="226"/>
      <c r="E51" s="273">
        <v>0</v>
      </c>
      <c r="F51" s="70">
        <f>'&lt;Calc&gt;マージン剥ぎ'!E37</f>
        <v>0</v>
      </c>
      <c r="G51" s="71">
        <f>SUM('&lt;Calc&gt;マージン剥ぎ'!F37:K37)</f>
        <v>0</v>
      </c>
      <c r="H51" s="275">
        <f>SUM('&lt;Calc&gt;マージン剥ぎ'!F7:K7)</f>
        <v>0</v>
      </c>
      <c r="I51" s="228">
        <v>0.73389223001664328</v>
      </c>
      <c r="J51" s="228">
        <v>0.73389223001664328</v>
      </c>
    </row>
    <row r="52" spans="2:10" x14ac:dyDescent="0.15">
      <c r="B52" s="69" t="s">
        <v>258</v>
      </c>
      <c r="C52" s="62" t="s">
        <v>227</v>
      </c>
      <c r="D52" s="226"/>
      <c r="E52" s="226"/>
      <c r="F52" s="70">
        <f>'&lt;Calc&gt;マージン剥ぎ'!E38</f>
        <v>0</v>
      </c>
      <c r="G52" s="71">
        <f>SUM('&lt;Calc&gt;マージン剥ぎ'!F38:K38)</f>
        <v>0</v>
      </c>
      <c r="H52" s="275">
        <f t="shared" si="0"/>
        <v>0</v>
      </c>
      <c r="I52" s="228">
        <v>0.51018431887664895</v>
      </c>
      <c r="J52" s="228">
        <v>0.51018431887664895</v>
      </c>
    </row>
    <row r="53" spans="2:10" x14ac:dyDescent="0.15">
      <c r="B53" s="69" t="s">
        <v>259</v>
      </c>
      <c r="C53" s="62" t="s">
        <v>23</v>
      </c>
      <c r="D53" s="226"/>
      <c r="E53" s="226"/>
      <c r="F53" s="70">
        <f>'&lt;Calc&gt;マージン剥ぎ'!E39</f>
        <v>0</v>
      </c>
      <c r="G53" s="71">
        <f>SUM('&lt;Calc&gt;マージン剥ぎ'!F39:K39)</f>
        <v>0</v>
      </c>
      <c r="H53" s="275">
        <f t="shared" si="0"/>
        <v>0</v>
      </c>
      <c r="I53" s="228">
        <v>1</v>
      </c>
      <c r="J53" s="228">
        <v>1</v>
      </c>
    </row>
    <row r="54" spans="2:10" x14ac:dyDescent="0.15">
      <c r="B54" s="69" t="s">
        <v>260</v>
      </c>
      <c r="C54" s="62" t="s">
        <v>228</v>
      </c>
      <c r="D54" s="226"/>
      <c r="E54" s="226"/>
      <c r="F54" s="70">
        <f>'&lt;Calc&gt;マージン剥ぎ'!E40</f>
        <v>0</v>
      </c>
      <c r="G54" s="71">
        <f>SUM('&lt;Calc&gt;マージン剥ぎ'!F40:K40)</f>
        <v>0</v>
      </c>
      <c r="H54" s="275">
        <f t="shared" si="0"/>
        <v>0</v>
      </c>
      <c r="I54" s="228">
        <v>0.94403605541158542</v>
      </c>
      <c r="J54" s="228">
        <v>0.94403605541158542</v>
      </c>
    </row>
    <row r="55" spans="2:10" x14ac:dyDescent="0.15">
      <c r="B55" s="69" t="s">
        <v>261</v>
      </c>
      <c r="C55" s="62" t="s">
        <v>229</v>
      </c>
      <c r="D55" s="226"/>
      <c r="E55" s="226"/>
      <c r="F55" s="70">
        <f>'&lt;Calc&gt;マージン剥ぎ'!E41</f>
        <v>0</v>
      </c>
      <c r="G55" s="71">
        <f>SUM('&lt;Calc&gt;マージン剥ぎ'!F41:K41)</f>
        <v>0</v>
      </c>
      <c r="H55" s="275">
        <f t="shared" si="0"/>
        <v>0</v>
      </c>
      <c r="I55" s="228">
        <v>0.99997377207607441</v>
      </c>
      <c r="J55" s="228">
        <v>0.99997377207607441</v>
      </c>
    </row>
    <row r="56" spans="2:10" x14ac:dyDescent="0.15">
      <c r="B56" s="69" t="s">
        <v>262</v>
      </c>
      <c r="C56" s="62" t="s">
        <v>24</v>
      </c>
      <c r="D56" s="226"/>
      <c r="E56" s="226"/>
      <c r="F56" s="70">
        <f>'&lt;Calc&gt;マージン剥ぎ'!E42</f>
        <v>0</v>
      </c>
      <c r="G56" s="71">
        <f>SUM('&lt;Calc&gt;マージン剥ぎ'!F42:K42)</f>
        <v>0</v>
      </c>
      <c r="H56" s="275">
        <f t="shared" si="0"/>
        <v>0</v>
      </c>
      <c r="I56" s="228">
        <v>0.99498922345617047</v>
      </c>
      <c r="J56" s="228">
        <v>0.99498922345617047</v>
      </c>
    </row>
    <row r="57" spans="2:10" x14ac:dyDescent="0.15">
      <c r="B57" s="69" t="s">
        <v>263</v>
      </c>
      <c r="C57" s="62" t="s">
        <v>230</v>
      </c>
      <c r="D57" s="226"/>
      <c r="E57" s="226"/>
      <c r="F57" s="70">
        <f>'&lt;Calc&gt;マージン剥ぎ'!E43</f>
        <v>0</v>
      </c>
      <c r="G57" s="71">
        <f>SUM('&lt;Calc&gt;マージン剥ぎ'!F43:K43)</f>
        <v>0</v>
      </c>
      <c r="H57" s="275">
        <f t="shared" si="0"/>
        <v>0</v>
      </c>
      <c r="I57" s="228">
        <v>0.60340166384887994</v>
      </c>
      <c r="J57" s="228">
        <v>0.60340166384887994</v>
      </c>
    </row>
    <row r="58" spans="2:10" x14ac:dyDescent="0.15">
      <c r="B58" s="69" t="s">
        <v>25</v>
      </c>
      <c r="C58" s="62" t="s">
        <v>26</v>
      </c>
      <c r="D58" s="226"/>
      <c r="E58" s="226"/>
      <c r="F58" s="70">
        <f>'&lt;Calc&gt;マージン剥ぎ'!E44</f>
        <v>0</v>
      </c>
      <c r="G58" s="71">
        <f>SUM('&lt;Calc&gt;マージン剥ぎ'!F44:K44)</f>
        <v>0</v>
      </c>
      <c r="H58" s="275">
        <f t="shared" si="0"/>
        <v>0</v>
      </c>
      <c r="I58" s="228">
        <v>0.43656800933047113</v>
      </c>
      <c r="J58" s="228">
        <v>0.43656800933047113</v>
      </c>
    </row>
    <row r="59" spans="2:10" x14ac:dyDescent="0.15">
      <c r="B59" s="69" t="s">
        <v>27</v>
      </c>
      <c r="C59" s="62" t="s">
        <v>28</v>
      </c>
      <c r="D59" s="226"/>
      <c r="E59" s="226"/>
      <c r="F59" s="70">
        <f>'&lt;Calc&gt;マージン剥ぎ'!E45</f>
        <v>0</v>
      </c>
      <c r="G59" s="71">
        <f>SUM('&lt;Calc&gt;マージン剥ぎ'!F45:K45)</f>
        <v>0</v>
      </c>
      <c r="H59" s="275">
        <f t="shared" si="0"/>
        <v>0</v>
      </c>
      <c r="I59" s="228">
        <v>0.73735307991568333</v>
      </c>
      <c r="J59" s="228">
        <v>0.73735307991568333</v>
      </c>
    </row>
    <row r="60" spans="2:10" x14ac:dyDescent="0.15">
      <c r="B60" s="69" t="s">
        <v>264</v>
      </c>
      <c r="C60" s="62" t="s">
        <v>231</v>
      </c>
      <c r="D60" s="226"/>
      <c r="E60" s="226"/>
      <c r="F60" s="70">
        <f>'&lt;Calc&gt;マージン剥ぎ'!E46</f>
        <v>0</v>
      </c>
      <c r="G60" s="71">
        <f>SUM('&lt;Calc&gt;マージン剥ぎ'!F46:K46)</f>
        <v>0</v>
      </c>
      <c r="H60" s="275">
        <f t="shared" si="0"/>
        <v>0</v>
      </c>
      <c r="I60" s="228">
        <v>0.77883670809756256</v>
      </c>
      <c r="J60" s="228">
        <v>0.77883670809756256</v>
      </c>
    </row>
    <row r="61" spans="2:10" x14ac:dyDescent="0.15">
      <c r="B61" s="69" t="s">
        <v>265</v>
      </c>
      <c r="C61" s="62" t="s">
        <v>29</v>
      </c>
      <c r="D61" s="226"/>
      <c r="E61" s="226"/>
      <c r="F61" s="70">
        <f>'&lt;Calc&gt;マージン剥ぎ'!E47</f>
        <v>0</v>
      </c>
      <c r="G61" s="71">
        <f>SUM('&lt;Calc&gt;マージン剥ぎ'!F47:K47)</f>
        <v>0</v>
      </c>
      <c r="H61" s="275">
        <f t="shared" si="0"/>
        <v>0</v>
      </c>
      <c r="I61" s="228">
        <v>1</v>
      </c>
      <c r="J61" s="228">
        <v>1</v>
      </c>
    </row>
    <row r="62" spans="2:10" x14ac:dyDescent="0.15">
      <c r="B62" s="74" t="s">
        <v>266</v>
      </c>
      <c r="C62" s="80" t="s">
        <v>30</v>
      </c>
      <c r="D62" s="227"/>
      <c r="E62" s="227"/>
      <c r="F62" s="75">
        <f>'&lt;Calc&gt;マージン剥ぎ'!E48</f>
        <v>0</v>
      </c>
      <c r="G62" s="76">
        <f>SUM('&lt;Calc&gt;マージン剥ぎ'!F48:K48)</f>
        <v>0</v>
      </c>
      <c r="H62" s="278">
        <f t="shared" si="0"/>
        <v>0</v>
      </c>
      <c r="I62" s="229">
        <v>0.99747175662929377</v>
      </c>
      <c r="J62" s="229">
        <v>0.99747175662929377</v>
      </c>
    </row>
    <row r="63" spans="2:10" x14ac:dyDescent="0.15">
      <c r="B63" s="67" t="s">
        <v>35</v>
      </c>
      <c r="C63" s="79" t="s">
        <v>133</v>
      </c>
      <c r="D63" s="49">
        <f>SUM(D22:D62)</f>
        <v>0</v>
      </c>
      <c r="E63" s="49">
        <f>SUM(E22:E62)</f>
        <v>0</v>
      </c>
      <c r="F63" s="56">
        <f>SUM(F22:F62)</f>
        <v>0</v>
      </c>
      <c r="G63" s="57">
        <f>SUM(G22:G62)</f>
        <v>0</v>
      </c>
      <c r="H63" s="279">
        <f>SUM(H22:H62)</f>
        <v>0</v>
      </c>
      <c r="I63" s="68" t="s">
        <v>186</v>
      </c>
      <c r="J63" s="68" t="s">
        <v>33</v>
      </c>
    </row>
  </sheetData>
  <mergeCells count="20">
    <mergeCell ref="R2:R3"/>
    <mergeCell ref="B2:I4"/>
    <mergeCell ref="L2:M2"/>
    <mergeCell ref="N2:N3"/>
    <mergeCell ref="B7:I7"/>
    <mergeCell ref="Q2:Q3"/>
    <mergeCell ref="B10:I10"/>
    <mergeCell ref="D18:D19"/>
    <mergeCell ref="I19:I20"/>
    <mergeCell ref="J19:J20"/>
    <mergeCell ref="P2:P3"/>
    <mergeCell ref="I18:J18"/>
    <mergeCell ref="B14:J14"/>
    <mergeCell ref="F18:H18"/>
    <mergeCell ref="E18:E19"/>
    <mergeCell ref="B18:B20"/>
    <mergeCell ref="C18:C20"/>
    <mergeCell ref="L18:M18"/>
    <mergeCell ref="L19:L20"/>
    <mergeCell ref="M19:M20"/>
  </mergeCells>
  <phoneticPr fontId="2"/>
  <dataValidations count="3">
    <dataValidation type="list" allowBlank="1" showInputMessage="1" showErrorMessage="1" sqref="L4:N4" xr:uid="{ABEC65F9-3387-4C83-9CAC-8550CBB32170}">
      <formula1>"TRUE,FALSE"</formula1>
    </dataValidation>
    <dataValidation type="decimal" allowBlank="1" showInputMessage="1" showErrorMessage="1" errorTitle="自給率の定義域を超えています。" error="自給率は，「0%～100%」の範囲で入力してください。" sqref="I22:J62" xr:uid="{20274758-CDD2-4AAA-A991-9556A7B74DC9}">
      <formula1>0</formula1>
      <formula2>1</formula2>
    </dataValidation>
    <dataValidation type="whole" operator="equal" allowBlank="1" showInputMessage="1" showErrorMessage="1" errorTitle="マージン部門です" error="購入者価格は「0」としてください。" promptTitle="マージン部門です" prompt="購入者価格は「0」としてください。" sqref="E48 E51" xr:uid="{B8670C62-6749-480F-A0DF-433A6A3ED2A5}">
      <formula1>0</formula1>
    </dataValidation>
  </dataValidations>
  <pageMargins left="0.7" right="0.7" top="0.75" bottom="0.75" header="0.3" footer="0.3"/>
  <pageSetup paperSize="8" scale="64" orientation="landscape" r:id="rId1"/>
  <rowBreaks count="1" manualBreakCount="1">
    <brk id="1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ltText=" 　「自給率（一次需要分）」（「当初の需要増加額」における県内財需要率）は，産業連関表の自給率に従う。">
                <anchor moveWithCells="1">
                  <from>
                    <xdr:col>2</xdr:col>
                    <xdr:colOff>76200</xdr:colOff>
                    <xdr:row>9</xdr:row>
                    <xdr:rowOff>942975</xdr:rowOff>
                  </from>
                  <to>
                    <xdr:col>6</xdr:col>
                    <xdr:colOff>666750</xdr:colOff>
                    <xdr:row>10</xdr:row>
                    <xdr:rowOff>190500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2</xdr:col>
                    <xdr:colOff>76200</xdr:colOff>
                    <xdr:row>10</xdr:row>
                    <xdr:rowOff>190500</xdr:rowOff>
                  </from>
                  <to>
                    <xdr:col>6</xdr:col>
                    <xdr:colOff>666750</xdr:colOff>
                    <xdr:row>10</xdr:row>
                    <xdr:rowOff>438150</xdr:rowOff>
                  </to>
                </anchor>
              </controlPr>
            </control>
          </mc:Choice>
        </mc:AlternateContent>
        <mc:AlternateContent xmlns:mc="http://schemas.openxmlformats.org/markup-compatibility/2006">
          <mc:Choice Requires="x14">
            <control shapeId="1028" r:id="rId6" name="Check Box 4">
              <controlPr defaultSize="0" autoFill="0" autoLine="0" autoPict="0" altText=" 　「自給率（一次需要分）」（「当初の需要増加額」における県内財需要率）は，産業連関表の自給率に従う。">
                <anchor moveWithCells="1">
                  <from>
                    <xdr:col>2</xdr:col>
                    <xdr:colOff>76200</xdr:colOff>
                    <xdr:row>13</xdr:row>
                    <xdr:rowOff>1238250</xdr:rowOff>
                  </from>
                  <to>
                    <xdr:col>6</xdr:col>
                    <xdr:colOff>666750</xdr:colOff>
                    <xdr:row>14</xdr:row>
                    <xdr:rowOff>238125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 id="{B3D28C22-19DF-4425-A7A2-0A0ABB8944FE}">
            <xm:f>'&lt;Calc&gt;波及効果測定'!$F$7=FALSE</xm:f>
            <x14:dxf>
              <numFmt numFmtId="184" formatCode="&quot;-&quot;"/>
              <fill>
                <patternFill>
                  <bgColor theme="0" tint="-0.24994659260841701"/>
                </patternFill>
              </fill>
            </x14:dxf>
          </x14:cfRule>
          <xm:sqref>I22:I62</xm:sqref>
        </x14:conditionalFormatting>
        <x14:conditionalFormatting xmlns:xm="http://schemas.microsoft.com/office/excel/2006/main">
          <x14:cfRule type="cellIs" priority="8" operator="notEqual" id="{6243ED8A-7B19-41FC-91E4-4207E4FC8F84}">
            <xm:f>1-各種係数表!$H8</xm:f>
            <x14:dxf>
              <font>
                <strike val="0"/>
                <color auto="1"/>
              </font>
              <fill>
                <patternFill>
                  <fgColor rgb="FFFFC000"/>
                  <bgColor rgb="FFFFC000"/>
                </patternFill>
              </fill>
            </x14:dxf>
          </x14:cfRule>
          <xm:sqref>I22:J62</xm:sqref>
        </x14:conditionalFormatting>
        <x14:conditionalFormatting xmlns:xm="http://schemas.microsoft.com/office/excel/2006/main">
          <x14:cfRule type="expression" priority="3" id="{EB2F9FD5-6CF6-4832-AD92-B03EFE9571A5}">
            <xm:f>'&lt;Calc&gt;波及効果測定'!$T$7=FALSE</xm:f>
            <x14:dxf>
              <numFmt numFmtId="184" formatCode="&quot;-&quot;"/>
              <fill>
                <patternFill>
                  <bgColor theme="0" tint="-0.24994659260841701"/>
                </patternFill>
              </fill>
            </x14:dxf>
          </x14:cfRule>
          <xm:sqref>J22:J62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AAAD7CA6-24C1-4D93-8BE3-8AF5DDE08B85}">
          <x14:formula1>
            <xm:f>各種係数表!$O$8:$O$48</xm:f>
          </x14:formula1>
          <xm:sqref>L21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3C7C3-E8D2-46A9-AEAF-AC3382A8D9A3}">
  <sheetPr codeName="Sheet3">
    <tabColor rgb="FF3366FF"/>
    <pageSetUpPr fitToPage="1"/>
  </sheetPr>
  <dimension ref="B1:O25"/>
  <sheetViews>
    <sheetView showGridLines="0" zoomScale="90" zoomScaleNormal="90" workbookViewId="0"/>
  </sheetViews>
  <sheetFormatPr defaultRowHeight="18.75" customHeight="1" x14ac:dyDescent="0.15"/>
  <cols>
    <col min="1" max="1" width="2.625" style="1" customWidth="1"/>
    <col min="2" max="2" width="20.5" style="1" customWidth="1"/>
    <col min="3" max="3" width="15.125" style="1" customWidth="1"/>
    <col min="4" max="7" width="16" style="1" customWidth="1"/>
    <col min="8" max="8" width="2.875" style="1" customWidth="1"/>
    <col min="9" max="9" width="3.25" style="1" bestFit="1" customWidth="1"/>
    <col min="10" max="10" width="23.5" style="1" customWidth="1"/>
    <col min="11" max="13" width="16" style="1" customWidth="1"/>
    <col min="14" max="14" width="2.875" style="1" customWidth="1"/>
    <col min="15" max="20" width="15.375" style="1" customWidth="1"/>
    <col min="21" max="16384" width="9" style="1"/>
  </cols>
  <sheetData>
    <row r="1" spans="2:15" ht="19.5" thickBot="1" x14ac:dyDescent="0.2">
      <c r="M1" s="345" t="s">
        <v>349</v>
      </c>
    </row>
    <row r="2" spans="2:15" ht="36.75" thickTop="1" thickBot="1" x14ac:dyDescent="0.2">
      <c r="B2" s="384" t="s">
        <v>172</v>
      </c>
      <c r="C2" s="385"/>
      <c r="D2" s="385"/>
      <c r="E2" s="385"/>
      <c r="F2" s="385"/>
      <c r="G2" s="385"/>
      <c r="H2" s="385"/>
      <c r="I2" s="385"/>
      <c r="J2" s="385"/>
      <c r="K2" s="385"/>
      <c r="L2" s="385"/>
      <c r="M2" s="386"/>
    </row>
    <row r="3" spans="2:15" ht="19.5" thickTop="1" x14ac:dyDescent="0.15"/>
    <row r="4" spans="2:15" ht="21.75" customHeight="1" x14ac:dyDescent="0.15">
      <c r="B4" s="146" t="s">
        <v>123</v>
      </c>
      <c r="C4" s="393"/>
      <c r="D4" s="393"/>
      <c r="E4" s="393"/>
      <c r="F4" s="393"/>
      <c r="G4" s="393"/>
      <c r="I4" s="398" t="s">
        <v>137</v>
      </c>
      <c r="J4" s="398"/>
      <c r="K4" s="397" t="s">
        <v>206</v>
      </c>
      <c r="L4" s="397"/>
      <c r="M4" s="397"/>
      <c r="N4" s="171"/>
      <c r="O4" s="171"/>
    </row>
    <row r="5" spans="2:15" ht="21.75" customHeight="1" x14ac:dyDescent="0.15">
      <c r="B5" s="143"/>
    </row>
    <row r="6" spans="2:15" ht="21.75" customHeight="1" x14ac:dyDescent="0.15">
      <c r="B6" s="223" t="s">
        <v>32</v>
      </c>
      <c r="C6" s="147">
        <f>ROUND('&lt;Calc&gt;波及効果測定'!E8,0)</f>
        <v>0</v>
      </c>
      <c r="I6" s="137"/>
      <c r="J6" s="138"/>
      <c r="K6" s="370" t="s">
        <v>82</v>
      </c>
      <c r="L6" s="139"/>
      <c r="M6" s="140"/>
    </row>
    <row r="7" spans="2:15" ht="21.75" customHeight="1" x14ac:dyDescent="0.15">
      <c r="B7" s="224" t="s">
        <v>124</v>
      </c>
      <c r="C7" s="152">
        <f>ROUND('&lt;Calc&gt;波及効果測定'!G8,0)</f>
        <v>0</v>
      </c>
      <c r="I7" s="141"/>
      <c r="J7" s="142"/>
      <c r="K7" s="371"/>
      <c r="L7" s="373" t="s">
        <v>139</v>
      </c>
      <c r="M7" s="140"/>
    </row>
    <row r="8" spans="2:15" ht="21.75" customHeight="1" x14ac:dyDescent="0.15">
      <c r="B8" s="143"/>
      <c r="I8" s="144"/>
      <c r="J8" s="145"/>
      <c r="K8" s="372"/>
      <c r="L8" s="374"/>
      <c r="M8" s="146" t="s">
        <v>171</v>
      </c>
    </row>
    <row r="9" spans="2:15" ht="21.75" customHeight="1" thickBot="1" x14ac:dyDescent="0.2">
      <c r="B9" s="157"/>
      <c r="C9" s="373" t="s">
        <v>129</v>
      </c>
      <c r="D9" s="139"/>
      <c r="E9" s="139"/>
      <c r="F9" s="373" t="s">
        <v>331</v>
      </c>
      <c r="G9" s="140"/>
      <c r="I9" s="148"/>
      <c r="J9" s="149" t="s">
        <v>122</v>
      </c>
      <c r="K9" s="150">
        <f>SUM(K10:K24)</f>
        <v>0</v>
      </c>
      <c r="L9" s="150">
        <f>SUM(L10:L24)</f>
        <v>0</v>
      </c>
      <c r="M9" s="151">
        <f>SUM(M10:M24)</f>
        <v>0</v>
      </c>
    </row>
    <row r="10" spans="2:15" ht="21.75" customHeight="1" thickTop="1" x14ac:dyDescent="0.15">
      <c r="B10" s="158"/>
      <c r="C10" s="371"/>
      <c r="D10" s="373" t="s">
        <v>139</v>
      </c>
      <c r="E10" s="139"/>
      <c r="F10" s="371"/>
      <c r="G10" s="395" t="s">
        <v>140</v>
      </c>
      <c r="I10" s="153" t="s">
        <v>141</v>
      </c>
      <c r="J10" s="154" t="s">
        <v>156</v>
      </c>
      <c r="K10" s="155">
        <f t="array" ref="K10:K24">SUMIF('&lt;Calc&gt;波及効果測定'!$B$9:$B$49,$I$10:$I$24,'&lt;Calc&gt;波及効果測定'!AB9:AB49)</f>
        <v>0</v>
      </c>
      <c r="L10" s="155">
        <f t="array" ref="L10:L24">SUMIF('&lt;Calc&gt;波及効果測定'!$B$9:$B$49,$I$10:$I$24,'&lt;Calc&gt;波及効果測定'!AC9:AC49)</f>
        <v>0</v>
      </c>
      <c r="M10" s="156">
        <f t="array" ref="M10:M24">SUMIF('&lt;Calc&gt;波及効果測定'!$B$9:$B$49,$I$10:$I$24,'&lt;Calc&gt;波及効果測定'!AD9:AD49)</f>
        <v>0</v>
      </c>
    </row>
    <row r="11" spans="2:15" ht="21.75" customHeight="1" thickBot="1" x14ac:dyDescent="0.2">
      <c r="B11" s="159"/>
      <c r="C11" s="394"/>
      <c r="D11" s="394"/>
      <c r="E11" s="160" t="s">
        <v>138</v>
      </c>
      <c r="F11" s="394"/>
      <c r="G11" s="396"/>
      <c r="I11" s="153" t="s">
        <v>145</v>
      </c>
      <c r="J11" s="154" t="s">
        <v>158</v>
      </c>
      <c r="K11" s="155">
        <v>0</v>
      </c>
      <c r="L11" s="155">
        <v>0</v>
      </c>
      <c r="M11" s="156">
        <v>0</v>
      </c>
    </row>
    <row r="12" spans="2:15" ht="21.75" customHeight="1" thickTop="1" x14ac:dyDescent="0.15">
      <c r="B12" s="225" t="s">
        <v>78</v>
      </c>
      <c r="C12" s="155">
        <f t="array" ref="C12:G12">ROUND('&lt;Calc&gt;波及効果測定'!G8:K8,0)</f>
        <v>0</v>
      </c>
      <c r="D12" s="155">
        <v>0</v>
      </c>
      <c r="E12" s="156">
        <v>0</v>
      </c>
      <c r="F12" s="161">
        <v>0</v>
      </c>
      <c r="G12" s="162">
        <v>0</v>
      </c>
      <c r="I12" s="153" t="s">
        <v>146</v>
      </c>
      <c r="J12" s="154" t="s">
        <v>159</v>
      </c>
      <c r="K12" s="155">
        <v>0</v>
      </c>
      <c r="L12" s="155">
        <v>0</v>
      </c>
      <c r="M12" s="156">
        <v>0</v>
      </c>
    </row>
    <row r="13" spans="2:15" ht="21.75" customHeight="1" x14ac:dyDescent="0.15">
      <c r="B13" s="225" t="s">
        <v>84</v>
      </c>
      <c r="C13" s="155">
        <f t="array" ref="C13:G13">ROUND('&lt;Calc&gt;波及効果測定'!L8:P8-'測定結果１（要約）'!C12:G12,0)</f>
        <v>0</v>
      </c>
      <c r="D13" s="155">
        <v>0</v>
      </c>
      <c r="E13" s="156">
        <v>0</v>
      </c>
      <c r="F13" s="161">
        <v>0</v>
      </c>
      <c r="G13" s="162">
        <v>0</v>
      </c>
      <c r="I13" s="153" t="s">
        <v>148</v>
      </c>
      <c r="J13" s="154" t="s">
        <v>160</v>
      </c>
      <c r="K13" s="155">
        <v>0</v>
      </c>
      <c r="L13" s="155">
        <v>0</v>
      </c>
      <c r="M13" s="156">
        <v>0</v>
      </c>
    </row>
    <row r="14" spans="2:15" ht="21.75" customHeight="1" thickBot="1" x14ac:dyDescent="0.2">
      <c r="B14" s="225" t="s">
        <v>125</v>
      </c>
      <c r="C14" s="155">
        <f t="array" ref="C14:G14">ROUND('&lt;Calc&gt;波及効果測定'!V8:Z8,0)</f>
        <v>0</v>
      </c>
      <c r="D14" s="155">
        <v>0</v>
      </c>
      <c r="E14" s="156">
        <v>0</v>
      </c>
      <c r="F14" s="161">
        <v>0</v>
      </c>
      <c r="G14" s="162">
        <v>0</v>
      </c>
      <c r="I14" s="153" t="s">
        <v>143</v>
      </c>
      <c r="J14" s="154" t="s">
        <v>161</v>
      </c>
      <c r="K14" s="155">
        <v>0</v>
      </c>
      <c r="L14" s="155">
        <v>0</v>
      </c>
      <c r="M14" s="156">
        <v>0</v>
      </c>
    </row>
    <row r="15" spans="2:15" ht="21.75" customHeight="1" thickBot="1" x14ac:dyDescent="0.2">
      <c r="B15" s="209" t="s">
        <v>126</v>
      </c>
      <c r="C15" s="163">
        <f t="array" ref="C15:G15">ROUND('&lt;Calc&gt;波及効果測定'!AB8:AF8,0)</f>
        <v>0</v>
      </c>
      <c r="D15" s="163">
        <v>0</v>
      </c>
      <c r="E15" s="164">
        <v>0</v>
      </c>
      <c r="F15" s="165">
        <v>0</v>
      </c>
      <c r="G15" s="166">
        <v>0</v>
      </c>
      <c r="I15" s="153" t="s">
        <v>142</v>
      </c>
      <c r="J15" s="154" t="s">
        <v>162</v>
      </c>
      <c r="K15" s="155">
        <v>0</v>
      </c>
      <c r="L15" s="155">
        <v>0</v>
      </c>
      <c r="M15" s="156">
        <v>0</v>
      </c>
    </row>
    <row r="16" spans="2:15" ht="21.75" customHeight="1" x14ac:dyDescent="0.15">
      <c r="B16" s="143"/>
      <c r="I16" s="153" t="s">
        <v>147</v>
      </c>
      <c r="J16" s="154" t="s">
        <v>163</v>
      </c>
      <c r="K16" s="155">
        <v>0</v>
      </c>
      <c r="L16" s="155">
        <v>0</v>
      </c>
      <c r="M16" s="156">
        <v>0</v>
      </c>
    </row>
    <row r="17" spans="2:13" ht="21.75" customHeight="1" x14ac:dyDescent="0.15">
      <c r="B17" s="223" t="s">
        <v>127</v>
      </c>
      <c r="C17" s="167" t="e">
        <f>C15/C6</f>
        <v>#DIV/0!</v>
      </c>
      <c r="D17" s="168"/>
      <c r="E17" s="171"/>
      <c r="F17" s="171"/>
      <c r="I17" s="153" t="s">
        <v>149</v>
      </c>
      <c r="J17" s="154" t="s">
        <v>164</v>
      </c>
      <c r="K17" s="155">
        <v>0</v>
      </c>
      <c r="L17" s="155">
        <v>0</v>
      </c>
      <c r="M17" s="156">
        <v>0</v>
      </c>
    </row>
    <row r="18" spans="2:13" ht="21.75" customHeight="1" x14ac:dyDescent="0.15">
      <c r="B18" s="169"/>
      <c r="C18" s="170"/>
      <c r="D18" s="171"/>
      <c r="I18" s="153" t="s">
        <v>144</v>
      </c>
      <c r="J18" s="154" t="s">
        <v>165</v>
      </c>
      <c r="K18" s="155">
        <v>0</v>
      </c>
      <c r="L18" s="155">
        <v>0</v>
      </c>
      <c r="M18" s="156">
        <v>0</v>
      </c>
    </row>
    <row r="19" spans="2:13" ht="21.75" customHeight="1" x14ac:dyDescent="0.15">
      <c r="B19" s="172" t="s">
        <v>136</v>
      </c>
      <c r="I19" s="153" t="s">
        <v>150</v>
      </c>
      <c r="J19" s="154" t="s">
        <v>166</v>
      </c>
      <c r="K19" s="155">
        <v>0</v>
      </c>
      <c r="L19" s="155">
        <v>0</v>
      </c>
      <c r="M19" s="156">
        <v>0</v>
      </c>
    </row>
    <row r="20" spans="2:13" ht="21.75" customHeight="1" x14ac:dyDescent="0.15">
      <c r="B20" s="173" t="s">
        <v>4</v>
      </c>
      <c r="C20" s="387" t="str">
        <f t="array" ref="C20">IF(OR(【入力シート】!L4:M4=TRUE),"　調整した。"&amp;IF(【入力シート】!L4=TRUE,"[直接需要分]","")&amp;IF(【入力シート】!M4=TRUE,"[誘発需要分]",""),"　調整していない。（産業連関表の自給率を採用）")</f>
        <v>　調整していない。（産業連関表の自給率を採用）</v>
      </c>
      <c r="D20" s="388"/>
      <c r="E20" s="388"/>
      <c r="F20" s="388"/>
      <c r="G20" s="389"/>
      <c r="I20" s="153" t="s">
        <v>151</v>
      </c>
      <c r="J20" s="154" t="s">
        <v>167</v>
      </c>
      <c r="K20" s="155">
        <v>0</v>
      </c>
      <c r="L20" s="155">
        <v>0</v>
      </c>
      <c r="M20" s="156">
        <v>0</v>
      </c>
    </row>
    <row r="21" spans="2:13" ht="21.75" customHeight="1" x14ac:dyDescent="0.15">
      <c r="B21" s="173" t="s">
        <v>135</v>
      </c>
      <c r="C21" s="390" t="str">
        <f>IF(【入力シート】!N4,"　消費活動における副産物を想定しない「家計消費パターン」を採用。","　調整していない。（産業連関表の民間消費支出構造を採用）")</f>
        <v>　調整していない。（産業連関表の民間消費支出構造を採用）</v>
      </c>
      <c r="D21" s="391"/>
      <c r="E21" s="391"/>
      <c r="F21" s="391"/>
      <c r="G21" s="392"/>
      <c r="I21" s="153" t="s">
        <v>152</v>
      </c>
      <c r="J21" s="154" t="s">
        <v>168</v>
      </c>
      <c r="K21" s="155">
        <v>0</v>
      </c>
      <c r="L21" s="155">
        <v>0</v>
      </c>
      <c r="M21" s="156">
        <v>0</v>
      </c>
    </row>
    <row r="22" spans="2:13" ht="21.75" customHeight="1" x14ac:dyDescent="0.15">
      <c r="I22" s="153" t="s">
        <v>153</v>
      </c>
      <c r="J22" s="154" t="s">
        <v>169</v>
      </c>
      <c r="K22" s="155">
        <v>0</v>
      </c>
      <c r="L22" s="155">
        <v>0</v>
      </c>
      <c r="M22" s="156">
        <v>0</v>
      </c>
    </row>
    <row r="23" spans="2:13" ht="21.75" customHeight="1" x14ac:dyDescent="0.15">
      <c r="B23" s="370" t="s">
        <v>134</v>
      </c>
      <c r="C23" s="375"/>
      <c r="D23" s="376"/>
      <c r="E23" s="376"/>
      <c r="F23" s="376"/>
      <c r="G23" s="377"/>
      <c r="I23" s="153" t="s">
        <v>154</v>
      </c>
      <c r="J23" s="154" t="s">
        <v>157</v>
      </c>
      <c r="K23" s="155">
        <v>0</v>
      </c>
      <c r="L23" s="155">
        <v>0</v>
      </c>
      <c r="M23" s="156">
        <v>0</v>
      </c>
    </row>
    <row r="24" spans="2:13" ht="21.75" customHeight="1" x14ac:dyDescent="0.15">
      <c r="B24" s="371"/>
      <c r="C24" s="378"/>
      <c r="D24" s="379"/>
      <c r="E24" s="379"/>
      <c r="F24" s="379"/>
      <c r="G24" s="380"/>
      <c r="I24" s="174" t="s">
        <v>155</v>
      </c>
      <c r="J24" s="175" t="s">
        <v>170</v>
      </c>
      <c r="K24" s="176">
        <v>0</v>
      </c>
      <c r="L24" s="176">
        <v>0</v>
      </c>
      <c r="M24" s="177">
        <v>0</v>
      </c>
    </row>
    <row r="25" spans="2:13" ht="21.75" customHeight="1" x14ac:dyDescent="0.15">
      <c r="B25" s="372"/>
      <c r="C25" s="381"/>
      <c r="D25" s="382"/>
      <c r="E25" s="382"/>
      <c r="F25" s="382"/>
      <c r="G25" s="383"/>
      <c r="I25" s="1" t="s">
        <v>207</v>
      </c>
    </row>
  </sheetData>
  <mergeCells count="14">
    <mergeCell ref="K6:K8"/>
    <mergeCell ref="L7:L8"/>
    <mergeCell ref="C23:G25"/>
    <mergeCell ref="B2:M2"/>
    <mergeCell ref="C20:G20"/>
    <mergeCell ref="C21:G21"/>
    <mergeCell ref="B23:B25"/>
    <mergeCell ref="C4:G4"/>
    <mergeCell ref="D10:D11"/>
    <mergeCell ref="G10:G11"/>
    <mergeCell ref="F9:F11"/>
    <mergeCell ref="C9:C11"/>
    <mergeCell ref="K4:M4"/>
    <mergeCell ref="I4:J4"/>
  </mergeCells>
  <phoneticPr fontId="2"/>
  <conditionalFormatting sqref="K10:K24">
    <cfRule type="dataBar" priority="3">
      <dataBar>
        <cfvo type="min"/>
        <cfvo type="max"/>
        <color theme="5" tint="0.39997558519241921"/>
      </dataBar>
      <extLst>
        <ext xmlns:x14="http://schemas.microsoft.com/office/spreadsheetml/2009/9/main" uri="{B025F937-C7B1-47D3-B67F-A62EFF666E3E}">
          <x14:id>{5C47142B-11F5-487D-9CDE-6F6A63BF9B6E}</x14:id>
        </ext>
      </extLst>
    </cfRule>
  </conditionalFormatting>
  <conditionalFormatting sqref="L10:L24">
    <cfRule type="dataBar" priority="2">
      <dataBar>
        <cfvo type="min"/>
        <cfvo type="max"/>
        <color theme="5" tint="0.39997558519241921"/>
      </dataBar>
      <extLst>
        <ext xmlns:x14="http://schemas.microsoft.com/office/spreadsheetml/2009/9/main" uri="{B025F937-C7B1-47D3-B67F-A62EFF666E3E}">
          <x14:id>{E057A73E-50BF-488C-8423-2401502F45C2}</x14:id>
        </ext>
      </extLst>
    </cfRule>
  </conditionalFormatting>
  <conditionalFormatting sqref="M10:M24">
    <cfRule type="dataBar" priority="1">
      <dataBar>
        <cfvo type="min"/>
        <cfvo type="max"/>
        <color theme="5" tint="0.39997558519241921"/>
      </dataBar>
      <extLst>
        <ext xmlns:x14="http://schemas.microsoft.com/office/spreadsheetml/2009/9/main" uri="{B025F937-C7B1-47D3-B67F-A62EFF666E3E}">
          <x14:id>{ADA80A66-2E84-4648-8DDF-3CA4B2935011}</x14:id>
        </ext>
      </extLst>
    </cfRule>
  </conditionalFormatting>
  <dataValidations count="1">
    <dataValidation allowBlank="1" showInputMessage="1" showErrorMessage="1" promptTitle="自由入力欄です" prompt="分析事例，分析上の調整等についての概要の記録にご活用ください。" sqref="C4:G4 C23:G25" xr:uid="{EF31ABB1-F2A6-45D4-8507-A56DDBA02E3A}"/>
  </dataValidations>
  <pageMargins left="0.7" right="0.7" top="0.75" bottom="0.75" header="0.3" footer="0.3"/>
  <pageSetup paperSize="9" scale="74" fitToHeight="0" orientation="landscape" r:id="rId1"/>
  <extLst>
    <ext xmlns:x14="http://schemas.microsoft.com/office/spreadsheetml/2009/9/main" uri="{78C0D931-6437-407d-A8EE-F0AAD7539E65}">
      <x14:conditionalFormattings>
        <x14:conditionalFormatting xmlns:xm="http://schemas.microsoft.com/office/excel/2006/main">
          <x14:cfRule type="dataBar" id="{5C47142B-11F5-487D-9CDE-6F6A63BF9B6E}">
            <x14:dataBar minLength="0" maxLength="100" gradient="0">
              <x14:cfvo type="autoMin"/>
              <x14:cfvo type="autoMax"/>
              <x14:negativeFillColor rgb="FFFF0000"/>
              <x14:axisColor rgb="FF000000"/>
            </x14:dataBar>
          </x14:cfRule>
          <xm:sqref>K10:K24</xm:sqref>
        </x14:conditionalFormatting>
        <x14:conditionalFormatting xmlns:xm="http://schemas.microsoft.com/office/excel/2006/main">
          <x14:cfRule type="dataBar" id="{E057A73E-50BF-488C-8423-2401502F45C2}">
            <x14:dataBar minLength="0" maxLength="100" gradient="0">
              <x14:cfvo type="autoMin"/>
              <x14:cfvo type="autoMax"/>
              <x14:negativeFillColor rgb="FFFF0000"/>
              <x14:axisColor rgb="FF000000"/>
            </x14:dataBar>
          </x14:cfRule>
          <xm:sqref>L10:L24</xm:sqref>
        </x14:conditionalFormatting>
        <x14:conditionalFormatting xmlns:xm="http://schemas.microsoft.com/office/excel/2006/main">
          <x14:cfRule type="dataBar" id="{ADA80A66-2E84-4648-8DDF-3CA4B2935011}">
            <x14:dataBar minLength="0" maxLength="100" gradient="0">
              <x14:cfvo type="autoMin"/>
              <x14:cfvo type="autoMax"/>
              <x14:negativeFillColor rgb="FFFF0000"/>
              <x14:axisColor rgb="FF000000"/>
            </x14:dataBar>
          </x14:cfRule>
          <xm:sqref>M10:M24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C7E25-883A-4458-9886-24B464ED48AD}">
  <sheetPr codeName="Sheet4">
    <tabColor rgb="FF3366FF"/>
    <pageSetUpPr fitToPage="1"/>
  </sheetPr>
  <dimension ref="A1:O51"/>
  <sheetViews>
    <sheetView showGridLines="0" zoomScale="80" zoomScaleNormal="80" workbookViewId="0"/>
  </sheetViews>
  <sheetFormatPr defaultColWidth="12.5" defaultRowHeight="18.75" x14ac:dyDescent="0.15"/>
  <cols>
    <col min="1" max="1" width="3.25" style="1" bestFit="1" customWidth="1"/>
    <col min="2" max="2" width="4.5" style="1" customWidth="1"/>
    <col min="3" max="3" width="40.125" style="1" customWidth="1"/>
    <col min="4" max="5" width="14.75" style="1" customWidth="1"/>
    <col min="6" max="6" width="3.25" style="1" bestFit="1" customWidth="1"/>
    <col min="7" max="11" width="14.75" style="1" customWidth="1"/>
    <col min="12" max="12" width="3.25" style="1" customWidth="1"/>
    <col min="13" max="13" width="5" style="1" customWidth="1"/>
    <col min="14" max="14" width="35.125" style="1" bestFit="1" customWidth="1"/>
    <col min="15" max="16384" width="12.5" style="1"/>
  </cols>
  <sheetData>
    <row r="1" spans="1:15" ht="19.5" thickBot="1" x14ac:dyDescent="0.2">
      <c r="K1" s="345" t="str">
        <f>'測定結果１（要約）'!M1</f>
        <v>ver 2.1.1</v>
      </c>
      <c r="M1" s="136"/>
    </row>
    <row r="2" spans="1:15" ht="36.75" thickTop="1" thickBot="1" x14ac:dyDescent="0.2">
      <c r="B2" s="384" t="s">
        <v>175</v>
      </c>
      <c r="C2" s="385"/>
      <c r="D2" s="385"/>
      <c r="E2" s="385"/>
      <c r="F2" s="385"/>
      <c r="G2" s="385"/>
      <c r="H2" s="385"/>
      <c r="I2" s="385"/>
      <c r="J2" s="385"/>
      <c r="K2" s="386"/>
    </row>
    <row r="3" spans="1:15" ht="36" thickTop="1" x14ac:dyDescent="0.15">
      <c r="B3" s="208"/>
      <c r="C3" s="208"/>
      <c r="D3" s="208"/>
      <c r="E3" s="208"/>
      <c r="F3" s="208"/>
      <c r="G3" s="208"/>
      <c r="H3" s="208"/>
      <c r="I3" s="208"/>
      <c r="J3" s="208"/>
      <c r="K3" s="208"/>
    </row>
    <row r="4" spans="1:15" ht="19.5" thickBot="1" x14ac:dyDescent="0.2">
      <c r="D4" s="179" t="s">
        <v>176</v>
      </c>
      <c r="E4" s="179"/>
      <c r="F4" s="179"/>
      <c r="G4" s="179" t="s">
        <v>174</v>
      </c>
      <c r="M4" s="179" t="s">
        <v>177</v>
      </c>
    </row>
    <row r="5" spans="1:15" ht="19.5" thickBot="1" x14ac:dyDescent="0.2">
      <c r="A5" s="179"/>
      <c r="B5" s="180"/>
      <c r="C5" s="181"/>
      <c r="D5" s="412" t="s">
        <v>79</v>
      </c>
      <c r="E5" s="182"/>
      <c r="F5" s="179"/>
      <c r="G5" s="399" t="s">
        <v>122</v>
      </c>
      <c r="H5" s="400"/>
      <c r="I5" s="400"/>
      <c r="J5" s="400"/>
      <c r="K5" s="401"/>
      <c r="L5" s="179"/>
      <c r="M5" s="220" t="s">
        <v>178</v>
      </c>
      <c r="N5" s="221" t="s">
        <v>179</v>
      </c>
      <c r="O5" s="222" t="s">
        <v>180</v>
      </c>
    </row>
    <row r="6" spans="1:15" x14ac:dyDescent="0.15">
      <c r="A6" s="179"/>
      <c r="B6" s="186"/>
      <c r="C6" s="187"/>
      <c r="D6" s="413"/>
      <c r="E6" s="402" t="s">
        <v>173</v>
      </c>
      <c r="G6" s="404" t="s">
        <v>82</v>
      </c>
      <c r="H6" s="406" t="s">
        <v>81</v>
      </c>
      <c r="I6" s="138"/>
      <c r="J6" s="408" t="s">
        <v>332</v>
      </c>
      <c r="K6" s="410" t="s">
        <v>109</v>
      </c>
      <c r="L6" s="179"/>
      <c r="M6" s="183">
        <v>1</v>
      </c>
      <c r="N6" s="184" t="str">
        <f>INDEX(C$11:C$51, MATCH(LARGE(G$11:G$51, M6), G$11:G$51, 0))</f>
        <v>農業</v>
      </c>
      <c r="O6" s="185">
        <f>INDEX($G$11:$G$51,MATCH($N6,$C$11:$C$51,0))</f>
        <v>0</v>
      </c>
    </row>
    <row r="7" spans="1:15" ht="18.75" customHeight="1" x14ac:dyDescent="0.15">
      <c r="B7" s="186"/>
      <c r="C7" s="187"/>
      <c r="D7" s="413"/>
      <c r="E7" s="403"/>
      <c r="G7" s="405"/>
      <c r="H7" s="407"/>
      <c r="I7" s="395" t="s">
        <v>83</v>
      </c>
      <c r="J7" s="409"/>
      <c r="K7" s="411"/>
      <c r="M7" s="183">
        <v>2</v>
      </c>
      <c r="N7" s="184" t="str">
        <f>INDEX(C$11:C$51, MATCH(LARGE(G$11:G$51, M7), G$11:G$51, 0))</f>
        <v>農業</v>
      </c>
      <c r="O7" s="185">
        <f>INDEX($G$11:$G$51,MATCH($N7,$C$11:$C$51,0))</f>
        <v>0</v>
      </c>
    </row>
    <row r="8" spans="1:15" ht="18.75" customHeight="1" x14ac:dyDescent="0.15">
      <c r="B8" s="186"/>
      <c r="C8" s="187"/>
      <c r="D8" s="413"/>
      <c r="E8" s="403"/>
      <c r="G8" s="405"/>
      <c r="H8" s="407"/>
      <c r="I8" s="409"/>
      <c r="J8" s="409"/>
      <c r="K8" s="411"/>
      <c r="M8" s="183">
        <v>3</v>
      </c>
      <c r="N8" s="184" t="str">
        <f>INDEX(C$11:C$51, MATCH(LARGE(G$11:G$51, M8), G$11:G$51, 0))</f>
        <v>農業</v>
      </c>
      <c r="O8" s="185">
        <f>INDEX($G$11:$G$51,MATCH($N8,$C$11:$C$51,0))</f>
        <v>0</v>
      </c>
    </row>
    <row r="9" spans="1:15" x14ac:dyDescent="0.15">
      <c r="B9" s="214"/>
      <c r="C9" s="215" t="s">
        <v>182</v>
      </c>
      <c r="D9" s="216" t="s">
        <v>183</v>
      </c>
      <c r="E9" s="216" t="s">
        <v>183</v>
      </c>
      <c r="F9" s="178"/>
      <c r="G9" s="217" t="s">
        <v>183</v>
      </c>
      <c r="H9" s="218" t="s">
        <v>183</v>
      </c>
      <c r="I9" s="218" t="s">
        <v>183</v>
      </c>
      <c r="J9" s="218" t="s">
        <v>184</v>
      </c>
      <c r="K9" s="219" t="s">
        <v>184</v>
      </c>
      <c r="M9" s="183">
        <v>4</v>
      </c>
      <c r="N9" s="184" t="str">
        <f>INDEX(C$11:C$51, MATCH(LARGE(G$11:G$51, M9), G$11:G$51, 0))</f>
        <v>農業</v>
      </c>
      <c r="O9" s="185">
        <f>INDEX($G$11:$G$51,MATCH($N9,$C$11:$C$51,0))</f>
        <v>0</v>
      </c>
    </row>
    <row r="10" spans="1:15" ht="19.5" thickBot="1" x14ac:dyDescent="0.2">
      <c r="B10" s="188"/>
      <c r="C10" s="189" t="s">
        <v>31</v>
      </c>
      <c r="D10" s="190">
        <f>SUM(D11:D51)</f>
        <v>0</v>
      </c>
      <c r="E10" s="190">
        <f>SUM(E11:E51)</f>
        <v>0</v>
      </c>
      <c r="G10" s="210">
        <f>SUM(G11:G51)</f>
        <v>0</v>
      </c>
      <c r="H10" s="211">
        <f t="shared" ref="H10:K10" si="0">SUM(H11:H51)</f>
        <v>0</v>
      </c>
      <c r="I10" s="212">
        <f t="shared" si="0"/>
        <v>0</v>
      </c>
      <c r="J10" s="212">
        <f t="shared" si="0"/>
        <v>0</v>
      </c>
      <c r="K10" s="213">
        <f t="shared" si="0"/>
        <v>0</v>
      </c>
      <c r="M10" s="191">
        <v>5</v>
      </c>
      <c r="N10" s="192" t="str">
        <f>INDEX(C$11:C$51, MATCH(LARGE(G$11:G$51, M10), G$11:G$51, 0))</f>
        <v>農業</v>
      </c>
      <c r="O10" s="193">
        <f>INDEX($G$11:$G$51,MATCH($N10,$C$11:$C$51,0))</f>
        <v>0</v>
      </c>
    </row>
    <row r="11" spans="1:15" ht="19.5" thickTop="1" x14ac:dyDescent="0.15">
      <c r="A11" s="194"/>
      <c r="B11" s="168" t="s">
        <v>141</v>
      </c>
      <c r="C11" s="195" t="s">
        <v>209</v>
      </c>
      <c r="D11" s="196">
        <f>'&lt;Calc&gt;波及効果測定'!E9</f>
        <v>0</v>
      </c>
      <c r="E11" s="196">
        <f>'&lt;Calc&gt;波及効果測定'!G9</f>
        <v>0</v>
      </c>
      <c r="G11" s="197">
        <f>'&lt;Calc&gt;波及効果測定'!AB9</f>
        <v>0</v>
      </c>
      <c r="H11" s="198">
        <f>'&lt;Calc&gt;波及効果測定'!AC9</f>
        <v>0</v>
      </c>
      <c r="I11" s="199">
        <f>'&lt;Calc&gt;波及効果測定'!AD9</f>
        <v>0</v>
      </c>
      <c r="J11" s="199">
        <f>'&lt;Calc&gt;波及効果測定'!AE9</f>
        <v>0</v>
      </c>
      <c r="K11" s="200">
        <f>'&lt;Calc&gt;波及効果測定'!AF9</f>
        <v>0</v>
      </c>
      <c r="L11" s="194"/>
    </row>
    <row r="12" spans="1:15" x14ac:dyDescent="0.15">
      <c r="A12" s="194"/>
      <c r="B12" s="168" t="s">
        <v>145</v>
      </c>
      <c r="C12" s="195" t="s">
        <v>5</v>
      </c>
      <c r="D12" s="196">
        <f>'&lt;Calc&gt;波及効果測定'!E10</f>
        <v>0</v>
      </c>
      <c r="E12" s="196">
        <f>'&lt;Calc&gt;波及効果測定'!G10</f>
        <v>0</v>
      </c>
      <c r="G12" s="197">
        <f>'&lt;Calc&gt;波及効果測定'!AB10</f>
        <v>0</v>
      </c>
      <c r="H12" s="198">
        <f>'&lt;Calc&gt;波及効果測定'!AC10</f>
        <v>0</v>
      </c>
      <c r="I12" s="199">
        <f>'&lt;Calc&gt;波及効果測定'!AD10</f>
        <v>0</v>
      </c>
      <c r="J12" s="199">
        <f>'&lt;Calc&gt;波及効果測定'!AE10</f>
        <v>0</v>
      </c>
      <c r="K12" s="200">
        <f>'&lt;Calc&gt;波及効果測定'!AF10</f>
        <v>0</v>
      </c>
      <c r="L12" s="194"/>
      <c r="M12" s="1" t="s">
        <v>205</v>
      </c>
    </row>
    <row r="13" spans="1:15" x14ac:dyDescent="0.15">
      <c r="A13" s="194"/>
      <c r="B13" s="168" t="s">
        <v>146</v>
      </c>
      <c r="C13" s="195" t="s">
        <v>6</v>
      </c>
      <c r="D13" s="196">
        <f>'&lt;Calc&gt;波及効果測定'!E11</f>
        <v>0</v>
      </c>
      <c r="E13" s="196">
        <f>'&lt;Calc&gt;波及効果測定'!G11</f>
        <v>0</v>
      </c>
      <c r="F13" s="194"/>
      <c r="G13" s="197">
        <f>'&lt;Calc&gt;波及効果測定'!AB11</f>
        <v>0</v>
      </c>
      <c r="H13" s="198">
        <f>'&lt;Calc&gt;波及効果測定'!AC11</f>
        <v>0</v>
      </c>
      <c r="I13" s="199">
        <f>'&lt;Calc&gt;波及効果測定'!AD11</f>
        <v>0</v>
      </c>
      <c r="J13" s="199">
        <f>'&lt;Calc&gt;波及効果測定'!AE11</f>
        <v>0</v>
      </c>
      <c r="K13" s="200">
        <f>'&lt;Calc&gt;波及効果測定'!AF11</f>
        <v>0</v>
      </c>
      <c r="L13" s="194"/>
      <c r="M13" s="1" t="s">
        <v>181</v>
      </c>
    </row>
    <row r="14" spans="1:15" x14ac:dyDescent="0.15">
      <c r="A14" s="194"/>
      <c r="B14" s="168" t="s">
        <v>142</v>
      </c>
      <c r="C14" s="195" t="s">
        <v>210</v>
      </c>
      <c r="D14" s="196">
        <f>'&lt;Calc&gt;波及効果測定'!E12</f>
        <v>0</v>
      </c>
      <c r="E14" s="196">
        <f>'&lt;Calc&gt;波及効果測定'!G12</f>
        <v>0</v>
      </c>
      <c r="F14" s="194"/>
      <c r="G14" s="197">
        <f>'&lt;Calc&gt;波及効果測定'!AB12</f>
        <v>0</v>
      </c>
      <c r="H14" s="198">
        <f>'&lt;Calc&gt;波及効果測定'!AC12</f>
        <v>0</v>
      </c>
      <c r="I14" s="199">
        <f>'&lt;Calc&gt;波及効果測定'!AD12</f>
        <v>0</v>
      </c>
      <c r="J14" s="199">
        <f>'&lt;Calc&gt;波及効果測定'!AE12</f>
        <v>0</v>
      </c>
      <c r="K14" s="200">
        <f>'&lt;Calc&gt;波及効果測定'!AF12</f>
        <v>0</v>
      </c>
      <c r="L14" s="194"/>
      <c r="M14" s="1" t="s">
        <v>185</v>
      </c>
    </row>
    <row r="15" spans="1:15" x14ac:dyDescent="0.15">
      <c r="A15" s="194"/>
      <c r="B15" s="168" t="s">
        <v>151</v>
      </c>
      <c r="C15" s="195" t="s">
        <v>211</v>
      </c>
      <c r="D15" s="196">
        <f>'&lt;Calc&gt;波及効果測定'!E13</f>
        <v>0</v>
      </c>
      <c r="E15" s="196">
        <f>'&lt;Calc&gt;波及効果測定'!G13</f>
        <v>0</v>
      </c>
      <c r="F15" s="194"/>
      <c r="G15" s="197">
        <f>'&lt;Calc&gt;波及効果測定'!AB13</f>
        <v>0</v>
      </c>
      <c r="H15" s="198">
        <f>'&lt;Calc&gt;波及効果測定'!AC13</f>
        <v>0</v>
      </c>
      <c r="I15" s="199">
        <f>'&lt;Calc&gt;波及効果測定'!AD13</f>
        <v>0</v>
      </c>
      <c r="J15" s="199">
        <f>'&lt;Calc&gt;波及効果測定'!AE13</f>
        <v>0</v>
      </c>
      <c r="K15" s="200">
        <f>'&lt;Calc&gt;波及効果測定'!AF13</f>
        <v>0</v>
      </c>
      <c r="L15" s="194"/>
    </row>
    <row r="16" spans="1:15" x14ac:dyDescent="0.15">
      <c r="A16" s="194"/>
      <c r="B16" s="168" t="s">
        <v>155</v>
      </c>
      <c r="C16" s="195" t="s">
        <v>212</v>
      </c>
      <c r="D16" s="196">
        <f>'&lt;Calc&gt;波及効果測定'!E14</f>
        <v>0</v>
      </c>
      <c r="E16" s="196">
        <f>'&lt;Calc&gt;波及効果測定'!G14</f>
        <v>0</v>
      </c>
      <c r="F16" s="194"/>
      <c r="G16" s="197">
        <f>'&lt;Calc&gt;波及効果測定'!AB14</f>
        <v>0</v>
      </c>
      <c r="H16" s="198">
        <f>'&lt;Calc&gt;波及効果測定'!AC14</f>
        <v>0</v>
      </c>
      <c r="I16" s="199">
        <f>'&lt;Calc&gt;波及効果測定'!AD14</f>
        <v>0</v>
      </c>
      <c r="J16" s="199">
        <f>'&lt;Calc&gt;波及効果測定'!AE14</f>
        <v>0</v>
      </c>
      <c r="K16" s="200">
        <f>'&lt;Calc&gt;波及効果測定'!AF14</f>
        <v>0</v>
      </c>
      <c r="L16" s="194"/>
    </row>
    <row r="17" spans="1:12" x14ac:dyDescent="0.15">
      <c r="A17" s="194"/>
      <c r="B17" s="168" t="s">
        <v>234</v>
      </c>
      <c r="C17" s="195" t="s">
        <v>213</v>
      </c>
      <c r="D17" s="196">
        <f>'&lt;Calc&gt;波及効果測定'!E15</f>
        <v>0</v>
      </c>
      <c r="E17" s="196">
        <f>'&lt;Calc&gt;波及効果測定'!G15</f>
        <v>0</v>
      </c>
      <c r="F17" s="194"/>
      <c r="G17" s="197">
        <f>'&lt;Calc&gt;波及効果測定'!AB15</f>
        <v>0</v>
      </c>
      <c r="H17" s="198">
        <f>'&lt;Calc&gt;波及効果測定'!AC15</f>
        <v>0</v>
      </c>
      <c r="I17" s="199">
        <f>'&lt;Calc&gt;波及効果測定'!AD15</f>
        <v>0</v>
      </c>
      <c r="J17" s="199">
        <f>'&lt;Calc&gt;波及効果測定'!AE15</f>
        <v>0</v>
      </c>
      <c r="K17" s="200">
        <f>'&lt;Calc&gt;波及効果測定'!AF15</f>
        <v>0</v>
      </c>
      <c r="L17" s="194"/>
    </row>
    <row r="18" spans="1:12" x14ac:dyDescent="0.15">
      <c r="A18" s="194"/>
      <c r="B18" s="168" t="s">
        <v>235</v>
      </c>
      <c r="C18" s="195" t="s">
        <v>214</v>
      </c>
      <c r="D18" s="196">
        <f>'&lt;Calc&gt;波及効果測定'!E16</f>
        <v>0</v>
      </c>
      <c r="E18" s="196">
        <f>'&lt;Calc&gt;波及効果測定'!G16</f>
        <v>0</v>
      </c>
      <c r="F18" s="194"/>
      <c r="G18" s="197">
        <f>'&lt;Calc&gt;波及効果測定'!AB16</f>
        <v>0</v>
      </c>
      <c r="H18" s="198">
        <f>'&lt;Calc&gt;波及効果測定'!AC16</f>
        <v>0</v>
      </c>
      <c r="I18" s="199">
        <f>'&lt;Calc&gt;波及効果測定'!AD16</f>
        <v>0</v>
      </c>
      <c r="J18" s="199">
        <f>'&lt;Calc&gt;波及効果測定'!AE16</f>
        <v>0</v>
      </c>
      <c r="K18" s="200">
        <f>'&lt;Calc&gt;波及効果測定'!AF16</f>
        <v>0</v>
      </c>
      <c r="L18" s="194"/>
    </row>
    <row r="19" spans="1:12" x14ac:dyDescent="0.15">
      <c r="A19" s="194"/>
      <c r="B19" s="168" t="s">
        <v>236</v>
      </c>
      <c r="C19" s="195" t="s">
        <v>7</v>
      </c>
      <c r="D19" s="196">
        <f>'&lt;Calc&gt;波及効果測定'!E17</f>
        <v>0</v>
      </c>
      <c r="E19" s="196">
        <f>'&lt;Calc&gt;波及効果測定'!G17</f>
        <v>0</v>
      </c>
      <c r="F19" s="194"/>
      <c r="G19" s="197">
        <f>'&lt;Calc&gt;波及効果測定'!AB17</f>
        <v>0</v>
      </c>
      <c r="H19" s="198">
        <f>'&lt;Calc&gt;波及効果測定'!AC17</f>
        <v>0</v>
      </c>
      <c r="I19" s="199">
        <f>'&lt;Calc&gt;波及効果測定'!AD17</f>
        <v>0</v>
      </c>
      <c r="J19" s="199">
        <f>'&lt;Calc&gt;波及効果測定'!AE17</f>
        <v>0</v>
      </c>
      <c r="K19" s="200">
        <f>'&lt;Calc&gt;波及効果測定'!AF17</f>
        <v>0</v>
      </c>
      <c r="L19" s="194"/>
    </row>
    <row r="20" spans="1:12" x14ac:dyDescent="0.15">
      <c r="A20" s="194"/>
      <c r="B20" s="168" t="s">
        <v>237</v>
      </c>
      <c r="C20" s="195" t="s">
        <v>215</v>
      </c>
      <c r="D20" s="196">
        <f>'&lt;Calc&gt;波及効果測定'!E18</f>
        <v>0</v>
      </c>
      <c r="E20" s="196">
        <f>'&lt;Calc&gt;波及効果測定'!G18</f>
        <v>0</v>
      </c>
      <c r="F20" s="194"/>
      <c r="G20" s="197">
        <f>'&lt;Calc&gt;波及効果測定'!AB18</f>
        <v>0</v>
      </c>
      <c r="H20" s="198">
        <f>'&lt;Calc&gt;波及効果測定'!AC18</f>
        <v>0</v>
      </c>
      <c r="I20" s="199">
        <f>'&lt;Calc&gt;波及効果測定'!AD18</f>
        <v>0</v>
      </c>
      <c r="J20" s="199">
        <f>'&lt;Calc&gt;波及効果測定'!AE18</f>
        <v>0</v>
      </c>
      <c r="K20" s="200">
        <f>'&lt;Calc&gt;波及効果測定'!AF18</f>
        <v>0</v>
      </c>
      <c r="L20" s="194"/>
    </row>
    <row r="21" spans="1:12" x14ac:dyDescent="0.15">
      <c r="A21" s="194"/>
      <c r="B21" s="168" t="s">
        <v>238</v>
      </c>
      <c r="C21" s="195" t="s">
        <v>216</v>
      </c>
      <c r="D21" s="196">
        <f>'&lt;Calc&gt;波及効果測定'!E19</f>
        <v>0</v>
      </c>
      <c r="E21" s="196">
        <f>'&lt;Calc&gt;波及効果測定'!G19</f>
        <v>0</v>
      </c>
      <c r="F21" s="194"/>
      <c r="G21" s="197">
        <f>'&lt;Calc&gt;波及効果測定'!AB19</f>
        <v>0</v>
      </c>
      <c r="H21" s="198">
        <f>'&lt;Calc&gt;波及効果測定'!AC19</f>
        <v>0</v>
      </c>
      <c r="I21" s="199">
        <f>'&lt;Calc&gt;波及効果測定'!AD19</f>
        <v>0</v>
      </c>
      <c r="J21" s="199">
        <f>'&lt;Calc&gt;波及効果測定'!AE19</f>
        <v>0</v>
      </c>
      <c r="K21" s="200">
        <f>'&lt;Calc&gt;波及効果測定'!AF19</f>
        <v>0</v>
      </c>
      <c r="L21" s="194"/>
    </row>
    <row r="22" spans="1:12" x14ac:dyDescent="0.15">
      <c r="A22" s="194"/>
      <c r="B22" s="168" t="s">
        <v>239</v>
      </c>
      <c r="C22" s="195" t="s">
        <v>217</v>
      </c>
      <c r="D22" s="196">
        <f>'&lt;Calc&gt;波及効果測定'!E20</f>
        <v>0</v>
      </c>
      <c r="E22" s="196">
        <f>'&lt;Calc&gt;波及効果測定'!G20</f>
        <v>0</v>
      </c>
      <c r="F22" s="194"/>
      <c r="G22" s="197">
        <f>'&lt;Calc&gt;波及効果測定'!AB20</f>
        <v>0</v>
      </c>
      <c r="H22" s="198">
        <f>'&lt;Calc&gt;波及効果測定'!AC20</f>
        <v>0</v>
      </c>
      <c r="I22" s="199">
        <f>'&lt;Calc&gt;波及効果測定'!AD20</f>
        <v>0</v>
      </c>
      <c r="J22" s="199">
        <f>'&lt;Calc&gt;波及効果測定'!AE20</f>
        <v>0</v>
      </c>
      <c r="K22" s="200">
        <f>'&lt;Calc&gt;波及効果測定'!AF20</f>
        <v>0</v>
      </c>
      <c r="L22" s="194"/>
    </row>
    <row r="23" spans="1:12" x14ac:dyDescent="0.15">
      <c r="A23" s="194"/>
      <c r="B23" s="168" t="s">
        <v>240</v>
      </c>
      <c r="C23" s="195" t="s">
        <v>218</v>
      </c>
      <c r="D23" s="196">
        <f>'&lt;Calc&gt;波及効果測定'!E21</f>
        <v>0</v>
      </c>
      <c r="E23" s="196">
        <f>'&lt;Calc&gt;波及効果測定'!G21</f>
        <v>0</v>
      </c>
      <c r="F23" s="194"/>
      <c r="G23" s="197">
        <f>'&lt;Calc&gt;波及効果測定'!AB21</f>
        <v>0</v>
      </c>
      <c r="H23" s="198">
        <f>'&lt;Calc&gt;波及効果測定'!AC21</f>
        <v>0</v>
      </c>
      <c r="I23" s="199">
        <f>'&lt;Calc&gt;波及効果測定'!AD21</f>
        <v>0</v>
      </c>
      <c r="J23" s="199">
        <f>'&lt;Calc&gt;波及効果測定'!AE21</f>
        <v>0</v>
      </c>
      <c r="K23" s="200">
        <f>'&lt;Calc&gt;波及効果測定'!AF21</f>
        <v>0</v>
      </c>
      <c r="L23" s="194"/>
    </row>
    <row r="24" spans="1:12" x14ac:dyDescent="0.15">
      <c r="A24" s="194"/>
      <c r="B24" s="168" t="s">
        <v>241</v>
      </c>
      <c r="C24" s="195" t="s">
        <v>219</v>
      </c>
      <c r="D24" s="196">
        <f>'&lt;Calc&gt;波及効果測定'!E22</f>
        <v>0</v>
      </c>
      <c r="E24" s="196">
        <f>'&lt;Calc&gt;波及効果測定'!G22</f>
        <v>0</v>
      </c>
      <c r="F24" s="194"/>
      <c r="G24" s="197">
        <f>'&lt;Calc&gt;波及効果測定'!AB22</f>
        <v>0</v>
      </c>
      <c r="H24" s="198">
        <f>'&lt;Calc&gt;波及効果測定'!AC22</f>
        <v>0</v>
      </c>
      <c r="I24" s="199">
        <f>'&lt;Calc&gt;波及効果測定'!AD22</f>
        <v>0</v>
      </c>
      <c r="J24" s="199">
        <f>'&lt;Calc&gt;波及効果測定'!AE22</f>
        <v>0</v>
      </c>
      <c r="K24" s="200">
        <f>'&lt;Calc&gt;波及効果測定'!AF22</f>
        <v>0</v>
      </c>
      <c r="L24" s="194"/>
    </row>
    <row r="25" spans="1:12" x14ac:dyDescent="0.15">
      <c r="A25" s="194"/>
      <c r="B25" s="168" t="s">
        <v>242</v>
      </c>
      <c r="C25" s="195" t="s">
        <v>8</v>
      </c>
      <c r="D25" s="196">
        <f>'&lt;Calc&gt;波及効果測定'!E23</f>
        <v>0</v>
      </c>
      <c r="E25" s="196">
        <f>'&lt;Calc&gt;波及効果測定'!G23</f>
        <v>0</v>
      </c>
      <c r="F25" s="194"/>
      <c r="G25" s="197">
        <f>'&lt;Calc&gt;波及効果測定'!AB23</f>
        <v>0</v>
      </c>
      <c r="H25" s="198">
        <f>'&lt;Calc&gt;波及効果測定'!AC23</f>
        <v>0</v>
      </c>
      <c r="I25" s="199">
        <f>'&lt;Calc&gt;波及効果測定'!AD23</f>
        <v>0</v>
      </c>
      <c r="J25" s="199">
        <f>'&lt;Calc&gt;波及効果測定'!AE23</f>
        <v>0</v>
      </c>
      <c r="K25" s="200">
        <f>'&lt;Calc&gt;波及効果測定'!AF23</f>
        <v>0</v>
      </c>
      <c r="L25" s="194"/>
    </row>
    <row r="26" spans="1:12" x14ac:dyDescent="0.15">
      <c r="A26" s="194"/>
      <c r="B26" s="168" t="s">
        <v>243</v>
      </c>
      <c r="C26" s="195" t="s">
        <v>9</v>
      </c>
      <c r="D26" s="196">
        <f>'&lt;Calc&gt;波及効果測定'!E24</f>
        <v>0</v>
      </c>
      <c r="E26" s="196">
        <f>'&lt;Calc&gt;波及効果測定'!G24</f>
        <v>0</v>
      </c>
      <c r="F26" s="194"/>
      <c r="G26" s="197">
        <f>'&lt;Calc&gt;波及効果測定'!AB24</f>
        <v>0</v>
      </c>
      <c r="H26" s="198">
        <f>'&lt;Calc&gt;波及効果測定'!AC24</f>
        <v>0</v>
      </c>
      <c r="I26" s="199">
        <f>'&lt;Calc&gt;波及効果測定'!AD24</f>
        <v>0</v>
      </c>
      <c r="J26" s="199">
        <f>'&lt;Calc&gt;波及効果測定'!AE24</f>
        <v>0</v>
      </c>
      <c r="K26" s="200">
        <f>'&lt;Calc&gt;波及効果測定'!AF24</f>
        <v>0</v>
      </c>
      <c r="L26" s="194"/>
    </row>
    <row r="27" spans="1:12" x14ac:dyDescent="0.15">
      <c r="A27" s="194"/>
      <c r="B27" s="168" t="s">
        <v>244</v>
      </c>
      <c r="C27" s="195" t="s">
        <v>10</v>
      </c>
      <c r="D27" s="196">
        <f>'&lt;Calc&gt;波及効果測定'!E25</f>
        <v>0</v>
      </c>
      <c r="E27" s="196">
        <f>'&lt;Calc&gt;波及効果測定'!G25</f>
        <v>0</v>
      </c>
      <c r="F27" s="194"/>
      <c r="G27" s="197">
        <f>'&lt;Calc&gt;波及効果測定'!AB25</f>
        <v>0</v>
      </c>
      <c r="H27" s="198">
        <f>'&lt;Calc&gt;波及効果測定'!AC25</f>
        <v>0</v>
      </c>
      <c r="I27" s="199">
        <f>'&lt;Calc&gt;波及効果測定'!AD25</f>
        <v>0</v>
      </c>
      <c r="J27" s="199">
        <f>'&lt;Calc&gt;波及効果測定'!AE25</f>
        <v>0</v>
      </c>
      <c r="K27" s="200">
        <f>'&lt;Calc&gt;波及効果測定'!AF25</f>
        <v>0</v>
      </c>
      <c r="L27" s="194"/>
    </row>
    <row r="28" spans="1:12" x14ac:dyDescent="0.15">
      <c r="A28" s="194"/>
      <c r="B28" s="168" t="s">
        <v>245</v>
      </c>
      <c r="C28" s="195" t="s">
        <v>220</v>
      </c>
      <c r="D28" s="196">
        <f>'&lt;Calc&gt;波及効果測定'!E26</f>
        <v>0</v>
      </c>
      <c r="E28" s="196">
        <f>'&lt;Calc&gt;波及効果測定'!G26</f>
        <v>0</v>
      </c>
      <c r="F28" s="194"/>
      <c r="G28" s="197">
        <f>'&lt;Calc&gt;波及効果測定'!AB26</f>
        <v>0</v>
      </c>
      <c r="H28" s="198">
        <f>'&lt;Calc&gt;波及効果測定'!AC26</f>
        <v>0</v>
      </c>
      <c r="I28" s="199">
        <f>'&lt;Calc&gt;波及効果測定'!AD26</f>
        <v>0</v>
      </c>
      <c r="J28" s="199">
        <f>'&lt;Calc&gt;波及効果測定'!AE26</f>
        <v>0</v>
      </c>
      <c r="K28" s="200">
        <f>'&lt;Calc&gt;波及効果測定'!AF26</f>
        <v>0</v>
      </c>
      <c r="L28" s="194"/>
    </row>
    <row r="29" spans="1:12" x14ac:dyDescent="0.15">
      <c r="A29" s="194"/>
      <c r="B29" s="168" t="s">
        <v>246</v>
      </c>
      <c r="C29" s="195" t="s">
        <v>221</v>
      </c>
      <c r="D29" s="196">
        <f>'&lt;Calc&gt;波及効果測定'!E27</f>
        <v>0</v>
      </c>
      <c r="E29" s="196">
        <f>'&lt;Calc&gt;波及効果測定'!G27</f>
        <v>0</v>
      </c>
      <c r="F29" s="194"/>
      <c r="G29" s="197">
        <f>'&lt;Calc&gt;波及効果測定'!AB27</f>
        <v>0</v>
      </c>
      <c r="H29" s="198">
        <f>'&lt;Calc&gt;波及効果測定'!AC27</f>
        <v>0</v>
      </c>
      <c r="I29" s="199">
        <f>'&lt;Calc&gt;波及効果測定'!AD27</f>
        <v>0</v>
      </c>
      <c r="J29" s="199">
        <f>'&lt;Calc&gt;波及効果測定'!AE27</f>
        <v>0</v>
      </c>
      <c r="K29" s="200">
        <f>'&lt;Calc&gt;波及効果測定'!AF27</f>
        <v>0</v>
      </c>
      <c r="L29" s="194"/>
    </row>
    <row r="30" spans="1:12" x14ac:dyDescent="0.15">
      <c r="A30" s="194"/>
      <c r="B30" s="168" t="s">
        <v>247</v>
      </c>
      <c r="C30" s="195" t="s">
        <v>11</v>
      </c>
      <c r="D30" s="196">
        <f>'&lt;Calc&gt;波及効果測定'!E28</f>
        <v>0</v>
      </c>
      <c r="E30" s="196">
        <f>'&lt;Calc&gt;波及効果測定'!G28</f>
        <v>0</v>
      </c>
      <c r="F30" s="194"/>
      <c r="G30" s="197">
        <f>'&lt;Calc&gt;波及効果測定'!AB28</f>
        <v>0</v>
      </c>
      <c r="H30" s="198">
        <f>'&lt;Calc&gt;波及効果測定'!AC28</f>
        <v>0</v>
      </c>
      <c r="I30" s="199">
        <f>'&lt;Calc&gt;波及効果測定'!AD28</f>
        <v>0</v>
      </c>
      <c r="J30" s="199">
        <f>'&lt;Calc&gt;波及効果測定'!AE28</f>
        <v>0</v>
      </c>
      <c r="K30" s="200">
        <f>'&lt;Calc&gt;波及効果測定'!AF28</f>
        <v>0</v>
      </c>
      <c r="L30" s="194"/>
    </row>
    <row r="31" spans="1:12" x14ac:dyDescent="0.15">
      <c r="A31" s="194"/>
      <c r="B31" s="168" t="s">
        <v>248</v>
      </c>
      <c r="C31" s="195" t="s">
        <v>222</v>
      </c>
      <c r="D31" s="196">
        <f>'&lt;Calc&gt;波及効果測定'!E29</f>
        <v>0</v>
      </c>
      <c r="E31" s="196">
        <f>'&lt;Calc&gt;波及効果測定'!G29</f>
        <v>0</v>
      </c>
      <c r="F31" s="194"/>
      <c r="G31" s="197">
        <f>'&lt;Calc&gt;波及効果測定'!AB29</f>
        <v>0</v>
      </c>
      <c r="H31" s="198">
        <f>'&lt;Calc&gt;波及効果測定'!AC29</f>
        <v>0</v>
      </c>
      <c r="I31" s="199">
        <f>'&lt;Calc&gt;波及効果測定'!AD29</f>
        <v>0</v>
      </c>
      <c r="J31" s="199">
        <f>'&lt;Calc&gt;波及効果測定'!AE29</f>
        <v>0</v>
      </c>
      <c r="K31" s="200">
        <f>'&lt;Calc&gt;波及効果測定'!AF29</f>
        <v>0</v>
      </c>
      <c r="L31" s="194"/>
    </row>
    <row r="32" spans="1:12" x14ac:dyDescent="0.15">
      <c r="A32" s="194"/>
      <c r="B32" s="168" t="s">
        <v>249</v>
      </c>
      <c r="C32" s="195" t="s">
        <v>12</v>
      </c>
      <c r="D32" s="196">
        <f>'&lt;Calc&gt;波及効果測定'!E30</f>
        <v>0</v>
      </c>
      <c r="E32" s="196">
        <f>'&lt;Calc&gt;波及効果測定'!G30</f>
        <v>0</v>
      </c>
      <c r="F32" s="194"/>
      <c r="G32" s="197">
        <f>'&lt;Calc&gt;波及効果測定'!AB30</f>
        <v>0</v>
      </c>
      <c r="H32" s="198">
        <f>'&lt;Calc&gt;波及効果測定'!AC30</f>
        <v>0</v>
      </c>
      <c r="I32" s="199">
        <f>'&lt;Calc&gt;波及効果測定'!AD30</f>
        <v>0</v>
      </c>
      <c r="J32" s="199">
        <f>'&lt;Calc&gt;波及効果測定'!AE30</f>
        <v>0</v>
      </c>
      <c r="K32" s="200">
        <f>'&lt;Calc&gt;波及効果測定'!AF30</f>
        <v>0</v>
      </c>
      <c r="L32" s="194"/>
    </row>
    <row r="33" spans="1:12" x14ac:dyDescent="0.15">
      <c r="A33" s="194"/>
      <c r="B33" s="168" t="s">
        <v>250</v>
      </c>
      <c r="C33" s="195" t="s">
        <v>223</v>
      </c>
      <c r="D33" s="196">
        <f>'&lt;Calc&gt;波及効果測定'!E31</f>
        <v>0</v>
      </c>
      <c r="E33" s="196">
        <f>'&lt;Calc&gt;波及効果測定'!G31</f>
        <v>0</v>
      </c>
      <c r="F33" s="194"/>
      <c r="G33" s="197">
        <f>'&lt;Calc&gt;波及効果測定'!AB31</f>
        <v>0</v>
      </c>
      <c r="H33" s="198">
        <f>'&lt;Calc&gt;波及効果測定'!AC31</f>
        <v>0</v>
      </c>
      <c r="I33" s="199">
        <f>'&lt;Calc&gt;波及効果測定'!AD31</f>
        <v>0</v>
      </c>
      <c r="J33" s="199">
        <f>'&lt;Calc&gt;波及効果測定'!AE31</f>
        <v>0</v>
      </c>
      <c r="K33" s="200">
        <f>'&lt;Calc&gt;波及効果測定'!AF31</f>
        <v>0</v>
      </c>
      <c r="L33" s="194"/>
    </row>
    <row r="34" spans="1:12" x14ac:dyDescent="0.15">
      <c r="A34" s="194"/>
      <c r="B34" s="168" t="s">
        <v>251</v>
      </c>
      <c r="C34" s="195" t="s">
        <v>224</v>
      </c>
      <c r="D34" s="196">
        <f>'&lt;Calc&gt;波及効果測定'!E32</f>
        <v>0</v>
      </c>
      <c r="E34" s="196">
        <f>'&lt;Calc&gt;波及効果測定'!G32</f>
        <v>0</v>
      </c>
      <c r="F34" s="194"/>
      <c r="G34" s="197">
        <f>'&lt;Calc&gt;波及効果測定'!AB32</f>
        <v>0</v>
      </c>
      <c r="H34" s="198">
        <f>'&lt;Calc&gt;波及効果測定'!AC32</f>
        <v>0</v>
      </c>
      <c r="I34" s="199">
        <f>'&lt;Calc&gt;波及効果測定'!AD32</f>
        <v>0</v>
      </c>
      <c r="J34" s="199">
        <f>'&lt;Calc&gt;波及効果測定'!AE32</f>
        <v>0</v>
      </c>
      <c r="K34" s="200">
        <f>'&lt;Calc&gt;波及効果測定'!AF32</f>
        <v>0</v>
      </c>
      <c r="L34" s="194"/>
    </row>
    <row r="35" spans="1:12" x14ac:dyDescent="0.15">
      <c r="A35" s="194"/>
      <c r="B35" s="168" t="s">
        <v>252</v>
      </c>
      <c r="C35" s="195" t="s">
        <v>13</v>
      </c>
      <c r="D35" s="196">
        <f>'&lt;Calc&gt;波及効果測定'!E33</f>
        <v>0</v>
      </c>
      <c r="E35" s="196">
        <f>'&lt;Calc&gt;波及効果測定'!G33</f>
        <v>0</v>
      </c>
      <c r="F35" s="194"/>
      <c r="G35" s="197">
        <f>'&lt;Calc&gt;波及効果測定'!AB33</f>
        <v>0</v>
      </c>
      <c r="H35" s="198">
        <f>'&lt;Calc&gt;波及効果測定'!AC33</f>
        <v>0</v>
      </c>
      <c r="I35" s="199">
        <f>'&lt;Calc&gt;波及効果測定'!AD33</f>
        <v>0</v>
      </c>
      <c r="J35" s="199">
        <f>'&lt;Calc&gt;波及効果測定'!AE33</f>
        <v>0</v>
      </c>
      <c r="K35" s="200">
        <f>'&lt;Calc&gt;波及効果測定'!AF33</f>
        <v>0</v>
      </c>
      <c r="L35" s="194"/>
    </row>
    <row r="36" spans="1:12" x14ac:dyDescent="0.15">
      <c r="A36" s="194"/>
      <c r="B36" s="168" t="s">
        <v>253</v>
      </c>
      <c r="C36" s="195" t="s">
        <v>14</v>
      </c>
      <c r="D36" s="196">
        <f>'&lt;Calc&gt;波及効果測定'!E34</f>
        <v>0</v>
      </c>
      <c r="E36" s="196">
        <f>'&lt;Calc&gt;波及効果測定'!G34</f>
        <v>0</v>
      </c>
      <c r="F36" s="194"/>
      <c r="G36" s="197">
        <f>'&lt;Calc&gt;波及効果測定'!AB34</f>
        <v>0</v>
      </c>
      <c r="H36" s="198">
        <f>'&lt;Calc&gt;波及効果測定'!AC34</f>
        <v>0</v>
      </c>
      <c r="I36" s="199">
        <f>'&lt;Calc&gt;波及効果測定'!AD34</f>
        <v>0</v>
      </c>
      <c r="J36" s="199">
        <f>'&lt;Calc&gt;波及効果測定'!AE34</f>
        <v>0</v>
      </c>
      <c r="K36" s="200">
        <f>'&lt;Calc&gt;波及効果測定'!AF34</f>
        <v>0</v>
      </c>
      <c r="L36" s="194"/>
    </row>
    <row r="37" spans="1:12" x14ac:dyDescent="0.15">
      <c r="A37" s="194"/>
      <c r="B37" s="168" t="s">
        <v>254</v>
      </c>
      <c r="C37" s="195" t="s">
        <v>15</v>
      </c>
      <c r="D37" s="196">
        <f>'&lt;Calc&gt;波及効果測定'!E35</f>
        <v>0</v>
      </c>
      <c r="E37" s="196">
        <f>'&lt;Calc&gt;波及効果測定'!G35</f>
        <v>0</v>
      </c>
      <c r="F37" s="194"/>
      <c r="G37" s="197">
        <f>'&lt;Calc&gt;波及効果測定'!AB35</f>
        <v>0</v>
      </c>
      <c r="H37" s="198">
        <f>'&lt;Calc&gt;波及効果測定'!AC35</f>
        <v>0</v>
      </c>
      <c r="I37" s="199">
        <f>'&lt;Calc&gt;波及効果測定'!AD35</f>
        <v>0</v>
      </c>
      <c r="J37" s="199">
        <f>'&lt;Calc&gt;波及効果測定'!AE35</f>
        <v>0</v>
      </c>
      <c r="K37" s="200">
        <f>'&lt;Calc&gt;波及効果測定'!AF35</f>
        <v>0</v>
      </c>
      <c r="L37" s="194"/>
    </row>
    <row r="38" spans="1:12" x14ac:dyDescent="0.15">
      <c r="A38" s="194"/>
      <c r="B38" s="168" t="s">
        <v>255</v>
      </c>
      <c r="C38" s="195" t="s">
        <v>16</v>
      </c>
      <c r="D38" s="196">
        <f>'&lt;Calc&gt;波及効果測定'!E36</f>
        <v>0</v>
      </c>
      <c r="E38" s="196">
        <f>'&lt;Calc&gt;波及効果測定'!G36</f>
        <v>0</v>
      </c>
      <c r="F38" s="194"/>
      <c r="G38" s="197">
        <f>'&lt;Calc&gt;波及効果測定'!AB36</f>
        <v>0</v>
      </c>
      <c r="H38" s="198">
        <f>'&lt;Calc&gt;波及効果測定'!AC36</f>
        <v>0</v>
      </c>
      <c r="I38" s="199">
        <f>'&lt;Calc&gt;波及効果測定'!AD36</f>
        <v>0</v>
      </c>
      <c r="J38" s="199">
        <f>'&lt;Calc&gt;波及効果測定'!AE36</f>
        <v>0</v>
      </c>
      <c r="K38" s="200">
        <f>'&lt;Calc&gt;波及効果測定'!AF36</f>
        <v>0</v>
      </c>
      <c r="L38" s="194"/>
    </row>
    <row r="39" spans="1:12" x14ac:dyDescent="0.15">
      <c r="A39" s="194"/>
      <c r="B39" s="168" t="s">
        <v>256</v>
      </c>
      <c r="C39" s="195" t="s">
        <v>225</v>
      </c>
      <c r="D39" s="196">
        <f>'&lt;Calc&gt;波及効果測定'!E37</f>
        <v>0</v>
      </c>
      <c r="E39" s="196">
        <f>'&lt;Calc&gt;波及効果測定'!G37</f>
        <v>0</v>
      </c>
      <c r="F39" s="194"/>
      <c r="G39" s="197">
        <f>'&lt;Calc&gt;波及効果測定'!AB37</f>
        <v>0</v>
      </c>
      <c r="H39" s="198">
        <f>'&lt;Calc&gt;波及効果測定'!AC37</f>
        <v>0</v>
      </c>
      <c r="I39" s="199">
        <f>'&lt;Calc&gt;波及効果測定'!AD37</f>
        <v>0</v>
      </c>
      <c r="J39" s="199">
        <f>'&lt;Calc&gt;波及効果測定'!AE37</f>
        <v>0</v>
      </c>
      <c r="K39" s="200">
        <f>'&lt;Calc&gt;波及効果測定'!AF37</f>
        <v>0</v>
      </c>
      <c r="L39" s="194"/>
    </row>
    <row r="40" spans="1:12" x14ac:dyDescent="0.15">
      <c r="A40" s="194"/>
      <c r="B40" s="168" t="s">
        <v>257</v>
      </c>
      <c r="C40" s="195" t="s">
        <v>226</v>
      </c>
      <c r="D40" s="196">
        <f>'&lt;Calc&gt;波及効果測定'!E38</f>
        <v>0</v>
      </c>
      <c r="E40" s="196">
        <f>'&lt;Calc&gt;波及効果測定'!G38</f>
        <v>0</v>
      </c>
      <c r="F40" s="194"/>
      <c r="G40" s="197">
        <f>'&lt;Calc&gt;波及効果測定'!AB38</f>
        <v>0</v>
      </c>
      <c r="H40" s="198">
        <f>'&lt;Calc&gt;波及効果測定'!AC38</f>
        <v>0</v>
      </c>
      <c r="I40" s="199">
        <f>'&lt;Calc&gt;波及効果測定'!AD38</f>
        <v>0</v>
      </c>
      <c r="J40" s="199">
        <f>'&lt;Calc&gt;波及効果測定'!AE38</f>
        <v>0</v>
      </c>
      <c r="K40" s="200">
        <f>'&lt;Calc&gt;波及効果測定'!AF38</f>
        <v>0</v>
      </c>
      <c r="L40" s="194"/>
    </row>
    <row r="41" spans="1:12" x14ac:dyDescent="0.15">
      <c r="A41" s="194"/>
      <c r="B41" s="168" t="s">
        <v>258</v>
      </c>
      <c r="C41" s="195" t="s">
        <v>227</v>
      </c>
      <c r="D41" s="196">
        <f>'&lt;Calc&gt;波及効果測定'!E39</f>
        <v>0</v>
      </c>
      <c r="E41" s="196">
        <f>'&lt;Calc&gt;波及効果測定'!G39</f>
        <v>0</v>
      </c>
      <c r="F41" s="194"/>
      <c r="G41" s="197">
        <f>'&lt;Calc&gt;波及効果測定'!AB39</f>
        <v>0</v>
      </c>
      <c r="H41" s="198">
        <f>'&lt;Calc&gt;波及効果測定'!AC39</f>
        <v>0</v>
      </c>
      <c r="I41" s="199">
        <f>'&lt;Calc&gt;波及効果測定'!AD39</f>
        <v>0</v>
      </c>
      <c r="J41" s="199">
        <f>'&lt;Calc&gt;波及効果測定'!AE39</f>
        <v>0</v>
      </c>
      <c r="K41" s="200">
        <f>'&lt;Calc&gt;波及効果測定'!AF39</f>
        <v>0</v>
      </c>
      <c r="L41" s="194"/>
    </row>
    <row r="42" spans="1:12" x14ac:dyDescent="0.15">
      <c r="A42" s="194"/>
      <c r="B42" s="168" t="s">
        <v>259</v>
      </c>
      <c r="C42" s="195" t="s">
        <v>23</v>
      </c>
      <c r="D42" s="196">
        <f>'&lt;Calc&gt;波及効果測定'!E40</f>
        <v>0</v>
      </c>
      <c r="E42" s="196">
        <f>'&lt;Calc&gt;波及効果測定'!G40</f>
        <v>0</v>
      </c>
      <c r="F42" s="194"/>
      <c r="G42" s="197">
        <f>'&lt;Calc&gt;波及効果測定'!AB40</f>
        <v>0</v>
      </c>
      <c r="H42" s="198">
        <f>'&lt;Calc&gt;波及効果測定'!AC40</f>
        <v>0</v>
      </c>
      <c r="I42" s="199">
        <f>'&lt;Calc&gt;波及効果測定'!AD40</f>
        <v>0</v>
      </c>
      <c r="J42" s="199">
        <f>'&lt;Calc&gt;波及効果測定'!AE40</f>
        <v>0</v>
      </c>
      <c r="K42" s="200">
        <f>'&lt;Calc&gt;波及効果測定'!AF40</f>
        <v>0</v>
      </c>
      <c r="L42" s="194"/>
    </row>
    <row r="43" spans="1:12" x14ac:dyDescent="0.15">
      <c r="A43" s="194"/>
      <c r="B43" s="168" t="s">
        <v>260</v>
      </c>
      <c r="C43" s="195" t="s">
        <v>228</v>
      </c>
      <c r="D43" s="196">
        <f>'&lt;Calc&gt;波及効果測定'!E41</f>
        <v>0</v>
      </c>
      <c r="E43" s="196">
        <f>'&lt;Calc&gt;波及効果測定'!G41</f>
        <v>0</v>
      </c>
      <c r="F43" s="194"/>
      <c r="G43" s="197">
        <f>'&lt;Calc&gt;波及効果測定'!AB41</f>
        <v>0</v>
      </c>
      <c r="H43" s="198">
        <f>'&lt;Calc&gt;波及効果測定'!AC41</f>
        <v>0</v>
      </c>
      <c r="I43" s="199">
        <f>'&lt;Calc&gt;波及効果測定'!AD41</f>
        <v>0</v>
      </c>
      <c r="J43" s="199">
        <f>'&lt;Calc&gt;波及効果測定'!AE41</f>
        <v>0</v>
      </c>
      <c r="K43" s="200">
        <f>'&lt;Calc&gt;波及効果測定'!AF41</f>
        <v>0</v>
      </c>
      <c r="L43" s="194"/>
    </row>
    <row r="44" spans="1:12" x14ac:dyDescent="0.15">
      <c r="A44" s="194"/>
      <c r="B44" s="168" t="s">
        <v>261</v>
      </c>
      <c r="C44" s="195" t="s">
        <v>229</v>
      </c>
      <c r="D44" s="196">
        <f>'&lt;Calc&gt;波及効果測定'!E42</f>
        <v>0</v>
      </c>
      <c r="E44" s="196">
        <f>'&lt;Calc&gt;波及効果測定'!G42</f>
        <v>0</v>
      </c>
      <c r="F44" s="194"/>
      <c r="G44" s="197">
        <f>'&lt;Calc&gt;波及効果測定'!AB42</f>
        <v>0</v>
      </c>
      <c r="H44" s="198">
        <f>'&lt;Calc&gt;波及効果測定'!AC42</f>
        <v>0</v>
      </c>
      <c r="I44" s="199">
        <f>'&lt;Calc&gt;波及効果測定'!AD42</f>
        <v>0</v>
      </c>
      <c r="J44" s="199">
        <f>'&lt;Calc&gt;波及効果測定'!AE42</f>
        <v>0</v>
      </c>
      <c r="K44" s="200">
        <f>'&lt;Calc&gt;波及効果測定'!AF42</f>
        <v>0</v>
      </c>
      <c r="L44" s="194"/>
    </row>
    <row r="45" spans="1:12" x14ac:dyDescent="0.15">
      <c r="A45" s="194"/>
      <c r="B45" s="168" t="s">
        <v>262</v>
      </c>
      <c r="C45" s="195" t="s">
        <v>24</v>
      </c>
      <c r="D45" s="196">
        <f>'&lt;Calc&gt;波及効果測定'!E43</f>
        <v>0</v>
      </c>
      <c r="E45" s="196">
        <f>'&lt;Calc&gt;波及効果測定'!G43</f>
        <v>0</v>
      </c>
      <c r="F45" s="194"/>
      <c r="G45" s="197">
        <f>'&lt;Calc&gt;波及効果測定'!AB43</f>
        <v>0</v>
      </c>
      <c r="H45" s="198">
        <f>'&lt;Calc&gt;波及効果測定'!AC43</f>
        <v>0</v>
      </c>
      <c r="I45" s="199">
        <f>'&lt;Calc&gt;波及効果測定'!AD43</f>
        <v>0</v>
      </c>
      <c r="J45" s="199">
        <f>'&lt;Calc&gt;波及効果測定'!AE43</f>
        <v>0</v>
      </c>
      <c r="K45" s="200">
        <f>'&lt;Calc&gt;波及効果測定'!AF43</f>
        <v>0</v>
      </c>
      <c r="L45" s="194"/>
    </row>
    <row r="46" spans="1:12" x14ac:dyDescent="0.15">
      <c r="A46" s="194"/>
      <c r="B46" s="168" t="s">
        <v>263</v>
      </c>
      <c r="C46" s="195" t="s">
        <v>230</v>
      </c>
      <c r="D46" s="196">
        <f>'&lt;Calc&gt;波及効果測定'!E44</f>
        <v>0</v>
      </c>
      <c r="E46" s="196">
        <f>'&lt;Calc&gt;波及効果測定'!G44</f>
        <v>0</v>
      </c>
      <c r="F46" s="194"/>
      <c r="G46" s="197">
        <f>'&lt;Calc&gt;波及効果測定'!AB44</f>
        <v>0</v>
      </c>
      <c r="H46" s="198">
        <f>'&lt;Calc&gt;波及効果測定'!AC44</f>
        <v>0</v>
      </c>
      <c r="I46" s="199">
        <f>'&lt;Calc&gt;波及効果測定'!AD44</f>
        <v>0</v>
      </c>
      <c r="J46" s="199">
        <f>'&lt;Calc&gt;波及効果測定'!AE44</f>
        <v>0</v>
      </c>
      <c r="K46" s="200">
        <f>'&lt;Calc&gt;波及効果測定'!AF44</f>
        <v>0</v>
      </c>
      <c r="L46" s="194"/>
    </row>
    <row r="47" spans="1:12" x14ac:dyDescent="0.15">
      <c r="A47" s="194"/>
      <c r="B47" s="168" t="s">
        <v>25</v>
      </c>
      <c r="C47" s="195" t="s">
        <v>26</v>
      </c>
      <c r="D47" s="196">
        <f>'&lt;Calc&gt;波及効果測定'!E45</f>
        <v>0</v>
      </c>
      <c r="E47" s="196">
        <f>'&lt;Calc&gt;波及効果測定'!G45</f>
        <v>0</v>
      </c>
      <c r="F47" s="194"/>
      <c r="G47" s="197">
        <f>'&lt;Calc&gt;波及効果測定'!AB45</f>
        <v>0</v>
      </c>
      <c r="H47" s="198">
        <f>'&lt;Calc&gt;波及効果測定'!AC45</f>
        <v>0</v>
      </c>
      <c r="I47" s="199">
        <f>'&lt;Calc&gt;波及効果測定'!AD45</f>
        <v>0</v>
      </c>
      <c r="J47" s="199">
        <f>'&lt;Calc&gt;波及効果測定'!AE45</f>
        <v>0</v>
      </c>
      <c r="K47" s="200">
        <f>'&lt;Calc&gt;波及効果測定'!AF45</f>
        <v>0</v>
      </c>
      <c r="L47" s="194"/>
    </row>
    <row r="48" spans="1:12" x14ac:dyDescent="0.15">
      <c r="A48" s="194"/>
      <c r="B48" s="168" t="s">
        <v>27</v>
      </c>
      <c r="C48" s="195" t="s">
        <v>28</v>
      </c>
      <c r="D48" s="196">
        <f>'&lt;Calc&gt;波及効果測定'!E46</f>
        <v>0</v>
      </c>
      <c r="E48" s="196">
        <f>'&lt;Calc&gt;波及効果測定'!G46</f>
        <v>0</v>
      </c>
      <c r="F48" s="194"/>
      <c r="G48" s="197">
        <f>'&lt;Calc&gt;波及効果測定'!AB46</f>
        <v>0</v>
      </c>
      <c r="H48" s="198">
        <f>'&lt;Calc&gt;波及効果測定'!AC46</f>
        <v>0</v>
      </c>
      <c r="I48" s="199">
        <f>'&lt;Calc&gt;波及効果測定'!AD46</f>
        <v>0</v>
      </c>
      <c r="J48" s="199">
        <f>'&lt;Calc&gt;波及効果測定'!AE46</f>
        <v>0</v>
      </c>
      <c r="K48" s="200">
        <f>'&lt;Calc&gt;波及効果測定'!AF46</f>
        <v>0</v>
      </c>
      <c r="L48" s="194"/>
    </row>
    <row r="49" spans="1:12" x14ac:dyDescent="0.15">
      <c r="A49" s="194"/>
      <c r="B49" s="168" t="s">
        <v>264</v>
      </c>
      <c r="C49" s="195" t="s">
        <v>231</v>
      </c>
      <c r="D49" s="196">
        <f>'&lt;Calc&gt;波及効果測定'!E47</f>
        <v>0</v>
      </c>
      <c r="E49" s="196">
        <f>'&lt;Calc&gt;波及効果測定'!G47</f>
        <v>0</v>
      </c>
      <c r="F49" s="194"/>
      <c r="G49" s="197">
        <f>'&lt;Calc&gt;波及効果測定'!AB47</f>
        <v>0</v>
      </c>
      <c r="H49" s="198">
        <f>'&lt;Calc&gt;波及効果測定'!AC47</f>
        <v>0</v>
      </c>
      <c r="I49" s="199">
        <f>'&lt;Calc&gt;波及効果測定'!AD47</f>
        <v>0</v>
      </c>
      <c r="J49" s="199">
        <f>'&lt;Calc&gt;波及効果測定'!AE47</f>
        <v>0</v>
      </c>
      <c r="K49" s="200">
        <f>'&lt;Calc&gt;波及効果測定'!AF47</f>
        <v>0</v>
      </c>
      <c r="L49" s="194"/>
    </row>
    <row r="50" spans="1:12" x14ac:dyDescent="0.15">
      <c r="A50" s="194"/>
      <c r="B50" s="168" t="s">
        <v>265</v>
      </c>
      <c r="C50" s="195" t="s">
        <v>29</v>
      </c>
      <c r="D50" s="196">
        <f>'&lt;Calc&gt;波及効果測定'!E48</f>
        <v>0</v>
      </c>
      <c r="E50" s="196">
        <f>'&lt;Calc&gt;波及効果測定'!G48</f>
        <v>0</v>
      </c>
      <c r="F50" s="194"/>
      <c r="G50" s="197">
        <f>'&lt;Calc&gt;波及効果測定'!AB48</f>
        <v>0</v>
      </c>
      <c r="H50" s="198">
        <f>'&lt;Calc&gt;波及効果測定'!AC48</f>
        <v>0</v>
      </c>
      <c r="I50" s="199">
        <f>'&lt;Calc&gt;波及効果測定'!AD48</f>
        <v>0</v>
      </c>
      <c r="J50" s="199">
        <f>'&lt;Calc&gt;波及効果測定'!AE48</f>
        <v>0</v>
      </c>
      <c r="K50" s="200">
        <f>'&lt;Calc&gt;波及効果測定'!AF48</f>
        <v>0</v>
      </c>
      <c r="L50" s="194"/>
    </row>
    <row r="51" spans="1:12" ht="19.5" thickBot="1" x14ac:dyDescent="0.2">
      <c r="A51" s="194"/>
      <c r="B51" s="201" t="s">
        <v>266</v>
      </c>
      <c r="C51" s="202" t="s">
        <v>30</v>
      </c>
      <c r="D51" s="203">
        <f>'&lt;Calc&gt;波及効果測定'!E49</f>
        <v>0</v>
      </c>
      <c r="E51" s="203">
        <f>'&lt;Calc&gt;波及効果測定'!G49</f>
        <v>0</v>
      </c>
      <c r="F51" s="194"/>
      <c r="G51" s="204">
        <f>'&lt;Calc&gt;波及効果測定'!AB49</f>
        <v>0</v>
      </c>
      <c r="H51" s="205">
        <f>'&lt;Calc&gt;波及効果測定'!AC49</f>
        <v>0</v>
      </c>
      <c r="I51" s="206">
        <f>'&lt;Calc&gt;波及効果測定'!AD49</f>
        <v>0</v>
      </c>
      <c r="J51" s="206">
        <f>'&lt;Calc&gt;波及効果測定'!AE49</f>
        <v>0</v>
      </c>
      <c r="K51" s="207">
        <f>'&lt;Calc&gt;波及効果測定'!AF49</f>
        <v>0</v>
      </c>
      <c r="L51" s="194"/>
    </row>
  </sheetData>
  <mergeCells count="9">
    <mergeCell ref="B2:K2"/>
    <mergeCell ref="G5:K5"/>
    <mergeCell ref="E6:E8"/>
    <mergeCell ref="G6:G8"/>
    <mergeCell ref="H6:H8"/>
    <mergeCell ref="J6:J8"/>
    <mergeCell ref="K6:K8"/>
    <mergeCell ref="I7:I8"/>
    <mergeCell ref="D5:D8"/>
  </mergeCells>
  <phoneticPr fontId="2"/>
  <conditionalFormatting sqref="I15:I62">
    <cfRule type="expression" priority="1">
      <formula>#REF!=TRUE</formula>
    </cfRule>
  </conditionalFormatting>
  <pageMargins left="0.70866141732283472" right="0.70866141732283472" top="0.74803149606299213" bottom="0.74803149606299213" header="0.31496062992125984" footer="0.31496062992125984"/>
  <pageSetup paperSize="9" scale="38" orientation="portrait" r:id="rId1"/>
  <colBreaks count="1" manualBreakCount="1">
    <brk id="12"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035B1-6B10-482A-B170-82E76100CE2F}">
  <sheetPr codeName="Sheet5">
    <tabColor rgb="FFFFFF00"/>
    <pageSetUpPr fitToPage="1"/>
  </sheetPr>
  <dimension ref="A1:BQ53"/>
  <sheetViews>
    <sheetView zoomScaleNormal="100" workbookViewId="0">
      <pane xSplit="2" ySplit="3" topLeftCell="C4" activePane="bottomRight" state="frozen"/>
      <selection activeCell="I26" sqref="I26"/>
      <selection pane="topRight" activeCell="I26" sqref="I26"/>
      <selection pane="bottomLeft" activeCell="I26" sqref="I26"/>
      <selection pane="bottomRight"/>
    </sheetView>
  </sheetViews>
  <sheetFormatPr defaultRowHeight="13.5" x14ac:dyDescent="0.15"/>
  <cols>
    <col min="1" max="1" width="3.375" style="3" bestFit="1" customWidth="1"/>
    <col min="2" max="2" width="29.25" style="3" customWidth="1"/>
    <col min="3" max="62" width="12.5" style="3" customWidth="1"/>
    <col min="63" max="69" width="18.625" customWidth="1"/>
    <col min="70" max="71" width="18.625" style="3" customWidth="1"/>
    <col min="72" max="16384" width="9" style="3"/>
  </cols>
  <sheetData>
    <row r="1" spans="1:62" x14ac:dyDescent="0.15">
      <c r="A1" s="2" t="s">
        <v>295</v>
      </c>
    </row>
    <row r="2" spans="1:62" ht="18.75" customHeight="1" x14ac:dyDescent="0.15">
      <c r="A2" s="414"/>
      <c r="B2" s="415"/>
      <c r="C2" s="332" t="s">
        <v>141</v>
      </c>
      <c r="D2" s="333" t="s">
        <v>145</v>
      </c>
      <c r="E2" s="333" t="s">
        <v>146</v>
      </c>
      <c r="F2" s="333" t="s">
        <v>142</v>
      </c>
      <c r="G2" s="333" t="s">
        <v>151</v>
      </c>
      <c r="H2" s="333" t="s">
        <v>155</v>
      </c>
      <c r="I2" s="333" t="s">
        <v>234</v>
      </c>
      <c r="J2" s="333" t="s">
        <v>235</v>
      </c>
      <c r="K2" s="333" t="s">
        <v>236</v>
      </c>
      <c r="L2" s="333" t="s">
        <v>237</v>
      </c>
      <c r="M2" s="333" t="s">
        <v>238</v>
      </c>
      <c r="N2" s="333" t="s">
        <v>239</v>
      </c>
      <c r="O2" s="333" t="s">
        <v>240</v>
      </c>
      <c r="P2" s="333" t="s">
        <v>241</v>
      </c>
      <c r="Q2" s="333" t="s">
        <v>242</v>
      </c>
      <c r="R2" s="333" t="s">
        <v>243</v>
      </c>
      <c r="S2" s="333" t="s">
        <v>244</v>
      </c>
      <c r="T2" s="333" t="s">
        <v>245</v>
      </c>
      <c r="U2" s="333" t="s">
        <v>246</v>
      </c>
      <c r="V2" s="333" t="s">
        <v>247</v>
      </c>
      <c r="W2" s="333" t="s">
        <v>248</v>
      </c>
      <c r="X2" s="333" t="s">
        <v>249</v>
      </c>
      <c r="Y2" s="333" t="s">
        <v>250</v>
      </c>
      <c r="Z2" s="333" t="s">
        <v>251</v>
      </c>
      <c r="AA2" s="333" t="s">
        <v>252</v>
      </c>
      <c r="AB2" s="333" t="s">
        <v>253</v>
      </c>
      <c r="AC2" s="333" t="s">
        <v>254</v>
      </c>
      <c r="AD2" s="333" t="s">
        <v>255</v>
      </c>
      <c r="AE2" s="333" t="s">
        <v>256</v>
      </c>
      <c r="AF2" s="333" t="s">
        <v>257</v>
      </c>
      <c r="AG2" s="333" t="s">
        <v>258</v>
      </c>
      <c r="AH2" s="333" t="s">
        <v>259</v>
      </c>
      <c r="AI2" s="333" t="s">
        <v>260</v>
      </c>
      <c r="AJ2" s="333" t="s">
        <v>261</v>
      </c>
      <c r="AK2" s="333" t="s">
        <v>262</v>
      </c>
      <c r="AL2" s="333" t="s">
        <v>263</v>
      </c>
      <c r="AM2" s="333" t="s">
        <v>25</v>
      </c>
      <c r="AN2" s="333" t="s">
        <v>27</v>
      </c>
      <c r="AO2" s="333" t="s">
        <v>264</v>
      </c>
      <c r="AP2" s="333" t="s">
        <v>265</v>
      </c>
      <c r="AQ2" s="333" t="s">
        <v>266</v>
      </c>
      <c r="AR2" s="334" t="s">
        <v>267</v>
      </c>
      <c r="AS2" s="333" t="s">
        <v>268</v>
      </c>
      <c r="AT2" s="333" t="s">
        <v>276</v>
      </c>
      <c r="AU2" s="333" t="s">
        <v>277</v>
      </c>
      <c r="AV2" s="333" t="s">
        <v>278</v>
      </c>
      <c r="AW2" s="333" t="s">
        <v>279</v>
      </c>
      <c r="AX2" s="333" t="s">
        <v>280</v>
      </c>
      <c r="AY2" s="334" t="s">
        <v>281</v>
      </c>
      <c r="AZ2" s="335" t="s">
        <v>282</v>
      </c>
      <c r="BA2" s="336" t="s">
        <v>283</v>
      </c>
      <c r="BB2" s="337" t="s">
        <v>284</v>
      </c>
      <c r="BC2" s="334" t="s">
        <v>285</v>
      </c>
      <c r="BD2" s="335" t="s">
        <v>286</v>
      </c>
      <c r="BE2" s="336" t="s">
        <v>287</v>
      </c>
      <c r="BF2" s="333" t="s">
        <v>288</v>
      </c>
      <c r="BG2" s="333" t="s">
        <v>289</v>
      </c>
      <c r="BH2" s="337" t="s">
        <v>290</v>
      </c>
      <c r="BI2" s="334" t="s">
        <v>291</v>
      </c>
      <c r="BJ2" s="335" t="s">
        <v>275</v>
      </c>
    </row>
    <row r="3" spans="1:62" ht="25.5" x14ac:dyDescent="0.15">
      <c r="A3" s="416"/>
      <c r="B3" s="417"/>
      <c r="C3" s="338" t="s">
        <v>209</v>
      </c>
      <c r="D3" s="338" t="s">
        <v>5</v>
      </c>
      <c r="E3" s="338" t="s">
        <v>6</v>
      </c>
      <c r="F3" s="338" t="s">
        <v>210</v>
      </c>
      <c r="G3" s="338" t="s">
        <v>211</v>
      </c>
      <c r="H3" s="338" t="s">
        <v>212</v>
      </c>
      <c r="I3" s="338" t="s">
        <v>213</v>
      </c>
      <c r="J3" s="338" t="s">
        <v>214</v>
      </c>
      <c r="K3" s="338" t="s">
        <v>7</v>
      </c>
      <c r="L3" s="338" t="s">
        <v>215</v>
      </c>
      <c r="M3" s="338" t="s">
        <v>216</v>
      </c>
      <c r="N3" s="338" t="s">
        <v>217</v>
      </c>
      <c r="O3" s="338" t="s">
        <v>218</v>
      </c>
      <c r="P3" s="338" t="s">
        <v>219</v>
      </c>
      <c r="Q3" s="338" t="s">
        <v>8</v>
      </c>
      <c r="R3" s="338" t="s">
        <v>9</v>
      </c>
      <c r="S3" s="338" t="s">
        <v>10</v>
      </c>
      <c r="T3" s="338" t="s">
        <v>220</v>
      </c>
      <c r="U3" s="338" t="s">
        <v>221</v>
      </c>
      <c r="V3" s="338" t="s">
        <v>11</v>
      </c>
      <c r="W3" s="338" t="s">
        <v>222</v>
      </c>
      <c r="X3" s="338" t="s">
        <v>12</v>
      </c>
      <c r="Y3" s="338" t="s">
        <v>223</v>
      </c>
      <c r="Z3" s="338" t="s">
        <v>224</v>
      </c>
      <c r="AA3" s="338" t="s">
        <v>13</v>
      </c>
      <c r="AB3" s="338" t="s">
        <v>14</v>
      </c>
      <c r="AC3" s="338" t="s">
        <v>15</v>
      </c>
      <c r="AD3" s="338" t="s">
        <v>16</v>
      </c>
      <c r="AE3" s="338" t="s">
        <v>225</v>
      </c>
      <c r="AF3" s="338" t="s">
        <v>226</v>
      </c>
      <c r="AG3" s="338" t="s">
        <v>227</v>
      </c>
      <c r="AH3" s="338" t="s">
        <v>23</v>
      </c>
      <c r="AI3" s="338" t="s">
        <v>228</v>
      </c>
      <c r="AJ3" s="338" t="s">
        <v>229</v>
      </c>
      <c r="AK3" s="338" t="s">
        <v>24</v>
      </c>
      <c r="AL3" s="338" t="s">
        <v>230</v>
      </c>
      <c r="AM3" s="338" t="s">
        <v>26</v>
      </c>
      <c r="AN3" s="338" t="s">
        <v>28</v>
      </c>
      <c r="AO3" s="338" t="s">
        <v>231</v>
      </c>
      <c r="AP3" s="338" t="s">
        <v>29</v>
      </c>
      <c r="AQ3" s="338" t="s">
        <v>30</v>
      </c>
      <c r="AR3" s="339" t="s">
        <v>44</v>
      </c>
      <c r="AS3" s="338" t="s">
        <v>45</v>
      </c>
      <c r="AT3" s="338" t="s">
        <v>46</v>
      </c>
      <c r="AU3" s="338" t="s">
        <v>47</v>
      </c>
      <c r="AV3" s="338" t="s">
        <v>48</v>
      </c>
      <c r="AW3" s="338" t="s">
        <v>49</v>
      </c>
      <c r="AX3" s="338" t="s">
        <v>50</v>
      </c>
      <c r="AY3" s="339" t="s">
        <v>51</v>
      </c>
      <c r="AZ3" s="340" t="s">
        <v>52</v>
      </c>
      <c r="BA3" s="341" t="s">
        <v>232</v>
      </c>
      <c r="BB3" s="342" t="s">
        <v>53</v>
      </c>
      <c r="BC3" s="339" t="s">
        <v>54</v>
      </c>
      <c r="BD3" s="340" t="s">
        <v>55</v>
      </c>
      <c r="BE3" s="341" t="s">
        <v>233</v>
      </c>
      <c r="BF3" s="338" t="s">
        <v>56</v>
      </c>
      <c r="BG3" s="338" t="s">
        <v>57</v>
      </c>
      <c r="BH3" s="342" t="s">
        <v>58</v>
      </c>
      <c r="BI3" s="339" t="s">
        <v>59</v>
      </c>
      <c r="BJ3" s="340" t="s">
        <v>60</v>
      </c>
    </row>
    <row r="4" spans="1:62" x14ac:dyDescent="0.15">
      <c r="A4" s="4" t="s">
        <v>141</v>
      </c>
      <c r="B4" s="5" t="s">
        <v>209</v>
      </c>
      <c r="C4" s="6">
        <v>7278895</v>
      </c>
      <c r="D4" s="6">
        <v>1678</v>
      </c>
      <c r="E4" s="6">
        <v>0</v>
      </c>
      <c r="F4" s="6">
        <v>0</v>
      </c>
      <c r="G4" s="6">
        <v>37148982</v>
      </c>
      <c r="H4" s="6">
        <v>765</v>
      </c>
      <c r="I4" s="6">
        <v>43770</v>
      </c>
      <c r="J4" s="6">
        <v>828</v>
      </c>
      <c r="K4" s="6">
        <v>0</v>
      </c>
      <c r="L4" s="6">
        <v>1576</v>
      </c>
      <c r="M4" s="6">
        <v>842</v>
      </c>
      <c r="N4" s="6">
        <v>0</v>
      </c>
      <c r="O4" s="6">
        <v>1</v>
      </c>
      <c r="P4" s="6">
        <v>0</v>
      </c>
      <c r="Q4" s="6">
        <v>0</v>
      </c>
      <c r="R4" s="6">
        <v>0</v>
      </c>
      <c r="S4" s="6">
        <v>0</v>
      </c>
      <c r="T4" s="6">
        <v>0</v>
      </c>
      <c r="U4" s="6">
        <v>0</v>
      </c>
      <c r="V4" s="6">
        <v>0</v>
      </c>
      <c r="W4" s="6">
        <v>0</v>
      </c>
      <c r="X4" s="6">
        <v>15314</v>
      </c>
      <c r="Y4" s="6">
        <v>87104</v>
      </c>
      <c r="Z4" s="6">
        <v>0</v>
      </c>
      <c r="AA4" s="6">
        <v>0</v>
      </c>
      <c r="AB4" s="6">
        <v>0</v>
      </c>
      <c r="AC4" s="6">
        <v>13357</v>
      </c>
      <c r="AD4" s="6">
        <v>0</v>
      </c>
      <c r="AE4" s="6">
        <v>301</v>
      </c>
      <c r="AF4" s="6">
        <v>4429</v>
      </c>
      <c r="AG4" s="6">
        <v>0</v>
      </c>
      <c r="AH4" s="6">
        <v>1227</v>
      </c>
      <c r="AI4" s="6">
        <v>61558</v>
      </c>
      <c r="AJ4" s="6">
        <v>179184</v>
      </c>
      <c r="AK4" s="6">
        <v>9311</v>
      </c>
      <c r="AL4" s="6">
        <v>520</v>
      </c>
      <c r="AM4" s="6">
        <v>115636</v>
      </c>
      <c r="AN4" s="6">
        <v>352686</v>
      </c>
      <c r="AO4" s="6">
        <v>33579</v>
      </c>
      <c r="AP4" s="6">
        <v>0</v>
      </c>
      <c r="AQ4" s="6">
        <v>0</v>
      </c>
      <c r="AR4" s="7">
        <f>SUM(C4:AQ4)</f>
        <v>45351543</v>
      </c>
      <c r="AS4" s="8">
        <v>41588</v>
      </c>
      <c r="AT4" s="8">
        <v>3809321</v>
      </c>
      <c r="AU4" s="8">
        <v>0</v>
      </c>
      <c r="AV4" s="8">
        <v>0</v>
      </c>
      <c r="AW4" s="8">
        <v>1552685</v>
      </c>
      <c r="AX4" s="8">
        <v>2223</v>
      </c>
      <c r="AY4" s="7">
        <f>SUM(AS4:AX4)</f>
        <v>5405817</v>
      </c>
      <c r="AZ4" s="5">
        <f>SUM(AR4,AY4)</f>
        <v>50757360</v>
      </c>
      <c r="BA4" s="9">
        <v>17979028</v>
      </c>
      <c r="BB4" s="248">
        <v>19602</v>
      </c>
      <c r="BC4" s="7">
        <f>SUM(AY4,BA4)</f>
        <v>23384845</v>
      </c>
      <c r="BD4" s="5">
        <f>SUM(AR4,BC4)</f>
        <v>68736388</v>
      </c>
      <c r="BE4" s="10">
        <v>-18504902</v>
      </c>
      <c r="BF4" s="11">
        <v>-12555</v>
      </c>
      <c r="BG4" s="11">
        <v>-534592</v>
      </c>
      <c r="BH4" s="249">
        <v>-6992590</v>
      </c>
      <c r="BI4" s="7">
        <f>SUM(BC4,BE4:BG4)</f>
        <v>4332796</v>
      </c>
      <c r="BJ4" s="5">
        <f>SUM(AR4,BI4)</f>
        <v>49684339</v>
      </c>
    </row>
    <row r="5" spans="1:62" x14ac:dyDescent="0.15">
      <c r="A5" s="4" t="s">
        <v>145</v>
      </c>
      <c r="B5" s="5" t="s">
        <v>5</v>
      </c>
      <c r="C5" s="6">
        <v>10399</v>
      </c>
      <c r="D5" s="6">
        <v>338937</v>
      </c>
      <c r="E5" s="6">
        <v>3882</v>
      </c>
      <c r="F5" s="6">
        <v>330</v>
      </c>
      <c r="G5" s="6">
        <v>59238</v>
      </c>
      <c r="H5" s="6">
        <v>1</v>
      </c>
      <c r="I5" s="6">
        <v>477118</v>
      </c>
      <c r="J5" s="6">
        <v>118</v>
      </c>
      <c r="K5" s="6">
        <v>0</v>
      </c>
      <c r="L5" s="6">
        <v>0</v>
      </c>
      <c r="M5" s="6">
        <v>14</v>
      </c>
      <c r="N5" s="6">
        <v>0</v>
      </c>
      <c r="O5" s="6">
        <v>0</v>
      </c>
      <c r="P5" s="6">
        <v>0</v>
      </c>
      <c r="Q5" s="6">
        <v>0</v>
      </c>
      <c r="R5" s="6">
        <v>0</v>
      </c>
      <c r="S5" s="6">
        <v>0</v>
      </c>
      <c r="T5" s="6">
        <v>0</v>
      </c>
      <c r="U5" s="6">
        <v>0</v>
      </c>
      <c r="V5" s="6">
        <v>0</v>
      </c>
      <c r="W5" s="6">
        <v>1</v>
      </c>
      <c r="X5" s="6">
        <v>324</v>
      </c>
      <c r="Y5" s="6">
        <v>4684</v>
      </c>
      <c r="Z5" s="6">
        <v>0</v>
      </c>
      <c r="AA5" s="6">
        <v>0</v>
      </c>
      <c r="AB5" s="6">
        <v>0</v>
      </c>
      <c r="AC5" s="6">
        <v>0</v>
      </c>
      <c r="AD5" s="6">
        <v>0</v>
      </c>
      <c r="AE5" s="6">
        <v>0</v>
      </c>
      <c r="AF5" s="6">
        <v>0</v>
      </c>
      <c r="AG5" s="6">
        <v>0</v>
      </c>
      <c r="AH5" s="6">
        <v>222</v>
      </c>
      <c r="AI5" s="6">
        <v>2336</v>
      </c>
      <c r="AJ5" s="6">
        <v>4509</v>
      </c>
      <c r="AK5" s="6">
        <v>0</v>
      </c>
      <c r="AL5" s="6">
        <v>0</v>
      </c>
      <c r="AM5" s="6">
        <v>9957</v>
      </c>
      <c r="AN5" s="6">
        <v>38043</v>
      </c>
      <c r="AO5" s="6">
        <v>807</v>
      </c>
      <c r="AP5" s="6">
        <v>0</v>
      </c>
      <c r="AQ5" s="6">
        <v>0</v>
      </c>
      <c r="AR5" s="7">
        <f t="shared" ref="AR5:AR51" si="0">SUM(C5:AQ5)</f>
        <v>950920</v>
      </c>
      <c r="AS5" s="8">
        <v>2579</v>
      </c>
      <c r="AT5" s="8">
        <v>223573</v>
      </c>
      <c r="AU5" s="8">
        <v>0</v>
      </c>
      <c r="AV5" s="8">
        <v>0</v>
      </c>
      <c r="AW5" s="8">
        <v>0</v>
      </c>
      <c r="AX5" s="8">
        <v>479690</v>
      </c>
      <c r="AY5" s="7">
        <f t="shared" ref="AY5:AY44" si="1">SUM(AS5:AX5)</f>
        <v>705842</v>
      </c>
      <c r="AZ5" s="5">
        <f t="shared" ref="AZ5:AZ44" si="2">SUM(AR5,AY5)</f>
        <v>1656762</v>
      </c>
      <c r="BA5" s="9">
        <v>274094</v>
      </c>
      <c r="BB5" s="248">
        <v>116132</v>
      </c>
      <c r="BC5" s="7">
        <f t="shared" ref="BC5:BC44" si="3">SUM(AY5,BA5)</f>
        <v>979936</v>
      </c>
      <c r="BD5" s="5">
        <f t="shared" ref="BD5:BD44" si="4">SUM(AR5,BC5)</f>
        <v>1930856</v>
      </c>
      <c r="BE5" s="10">
        <v>-116187</v>
      </c>
      <c r="BF5" s="11">
        <v>-831</v>
      </c>
      <c r="BG5" s="11">
        <v>-1981</v>
      </c>
      <c r="BH5" s="249">
        <v>-26727</v>
      </c>
      <c r="BI5" s="7">
        <f t="shared" ref="BI5:BI44" si="5">SUM(BC5,BE5:BG5)</f>
        <v>860937</v>
      </c>
      <c r="BJ5" s="5">
        <f t="shared" ref="BJ5:BJ44" si="6">SUM(AR5,BI5)</f>
        <v>1811857</v>
      </c>
    </row>
    <row r="6" spans="1:62" x14ac:dyDescent="0.15">
      <c r="A6" s="4" t="s">
        <v>146</v>
      </c>
      <c r="B6" s="5" t="s">
        <v>6</v>
      </c>
      <c r="C6" s="6">
        <v>0</v>
      </c>
      <c r="D6" s="6">
        <v>0</v>
      </c>
      <c r="E6" s="6">
        <v>722649</v>
      </c>
      <c r="F6" s="6">
        <v>0</v>
      </c>
      <c r="G6" s="6">
        <v>2274085</v>
      </c>
      <c r="H6" s="6">
        <v>0</v>
      </c>
      <c r="I6" s="6">
        <v>0</v>
      </c>
      <c r="J6" s="6">
        <v>45</v>
      </c>
      <c r="K6" s="6">
        <v>0</v>
      </c>
      <c r="L6" s="6">
        <v>0</v>
      </c>
      <c r="M6" s="6">
        <v>0</v>
      </c>
      <c r="N6" s="6">
        <v>0</v>
      </c>
      <c r="O6" s="6">
        <v>0</v>
      </c>
      <c r="P6" s="6">
        <v>0</v>
      </c>
      <c r="Q6" s="6">
        <v>0</v>
      </c>
      <c r="R6" s="6">
        <v>0</v>
      </c>
      <c r="S6" s="6">
        <v>0</v>
      </c>
      <c r="T6" s="6">
        <v>0</v>
      </c>
      <c r="U6" s="6">
        <v>0</v>
      </c>
      <c r="V6" s="6">
        <v>0</v>
      </c>
      <c r="W6" s="6">
        <v>0</v>
      </c>
      <c r="X6" s="6">
        <v>2461</v>
      </c>
      <c r="Y6" s="6">
        <v>0</v>
      </c>
      <c r="Z6" s="6">
        <v>0</v>
      </c>
      <c r="AA6" s="6">
        <v>0</v>
      </c>
      <c r="AB6" s="6">
        <v>0</v>
      </c>
      <c r="AC6" s="6">
        <v>0</v>
      </c>
      <c r="AD6" s="6">
        <v>0</v>
      </c>
      <c r="AE6" s="6">
        <v>0</v>
      </c>
      <c r="AF6" s="6">
        <v>420</v>
      </c>
      <c r="AG6" s="6">
        <v>0</v>
      </c>
      <c r="AH6" s="6">
        <v>370</v>
      </c>
      <c r="AI6" s="6">
        <v>4064</v>
      </c>
      <c r="AJ6" s="6">
        <v>32505</v>
      </c>
      <c r="AK6" s="6">
        <v>0</v>
      </c>
      <c r="AL6" s="6">
        <v>0</v>
      </c>
      <c r="AM6" s="6">
        <v>35377</v>
      </c>
      <c r="AN6" s="6">
        <v>120771</v>
      </c>
      <c r="AO6" s="6">
        <v>2423</v>
      </c>
      <c r="AP6" s="6">
        <v>0</v>
      </c>
      <c r="AQ6" s="6">
        <v>0</v>
      </c>
      <c r="AR6" s="7">
        <f t="shared" si="0"/>
        <v>3195170</v>
      </c>
      <c r="AS6" s="8">
        <v>10741</v>
      </c>
      <c r="AT6" s="8">
        <v>522075</v>
      </c>
      <c r="AU6" s="8">
        <v>0</v>
      </c>
      <c r="AV6" s="8">
        <v>0</v>
      </c>
      <c r="AW6" s="8">
        <v>0</v>
      </c>
      <c r="AX6" s="8">
        <v>1929</v>
      </c>
      <c r="AY6" s="7">
        <f t="shared" si="1"/>
        <v>534745</v>
      </c>
      <c r="AZ6" s="5">
        <f t="shared" si="2"/>
        <v>3729915</v>
      </c>
      <c r="BA6" s="9">
        <v>7116754</v>
      </c>
      <c r="BB6" s="248">
        <v>39197</v>
      </c>
      <c r="BC6" s="7">
        <f t="shared" si="3"/>
        <v>7651499</v>
      </c>
      <c r="BD6" s="5">
        <f t="shared" si="4"/>
        <v>10846669</v>
      </c>
      <c r="BE6" s="10">
        <v>-1000873</v>
      </c>
      <c r="BF6" s="11">
        <v>-16634</v>
      </c>
      <c r="BG6" s="11">
        <v>-26879</v>
      </c>
      <c r="BH6" s="249">
        <v>-363027</v>
      </c>
      <c r="BI6" s="7">
        <f t="shared" si="5"/>
        <v>6607113</v>
      </c>
      <c r="BJ6" s="5">
        <f t="shared" si="6"/>
        <v>9802283</v>
      </c>
    </row>
    <row r="7" spans="1:62" x14ac:dyDescent="0.15">
      <c r="A7" s="4" t="s">
        <v>142</v>
      </c>
      <c r="B7" s="5" t="s">
        <v>210</v>
      </c>
      <c r="C7" s="6">
        <v>850</v>
      </c>
      <c r="D7" s="6">
        <v>741</v>
      </c>
      <c r="E7" s="6">
        <v>0</v>
      </c>
      <c r="F7" s="6">
        <v>29557</v>
      </c>
      <c r="G7" s="6">
        <v>13099</v>
      </c>
      <c r="H7" s="6">
        <v>56</v>
      </c>
      <c r="I7" s="6">
        <v>39270</v>
      </c>
      <c r="J7" s="6">
        <v>52114</v>
      </c>
      <c r="K7" s="6">
        <v>22120</v>
      </c>
      <c r="L7" s="6">
        <v>38</v>
      </c>
      <c r="M7" s="6">
        <v>530898</v>
      </c>
      <c r="N7" s="6">
        <v>1</v>
      </c>
      <c r="O7" s="6">
        <v>472547</v>
      </c>
      <c r="P7" s="6">
        <v>468</v>
      </c>
      <c r="Q7" s="6">
        <v>22</v>
      </c>
      <c r="R7" s="6">
        <v>686</v>
      </c>
      <c r="S7" s="6">
        <v>87</v>
      </c>
      <c r="T7" s="6">
        <v>1506</v>
      </c>
      <c r="U7" s="6">
        <v>50</v>
      </c>
      <c r="V7" s="6">
        <v>4</v>
      </c>
      <c r="W7" s="6">
        <v>454</v>
      </c>
      <c r="X7" s="6">
        <v>1089</v>
      </c>
      <c r="Y7" s="6">
        <v>203200</v>
      </c>
      <c r="Z7" s="6">
        <v>1182849</v>
      </c>
      <c r="AA7" s="6">
        <v>0</v>
      </c>
      <c r="AB7" s="6">
        <v>6</v>
      </c>
      <c r="AC7" s="6">
        <v>159</v>
      </c>
      <c r="AD7" s="6">
        <v>24</v>
      </c>
      <c r="AE7" s="6">
        <v>20</v>
      </c>
      <c r="AF7" s="6">
        <v>116</v>
      </c>
      <c r="AG7" s="6">
        <v>4</v>
      </c>
      <c r="AH7" s="6">
        <v>451</v>
      </c>
      <c r="AI7" s="6">
        <v>1492</v>
      </c>
      <c r="AJ7" s="6">
        <v>738</v>
      </c>
      <c r="AK7" s="6">
        <v>264</v>
      </c>
      <c r="AL7" s="6">
        <v>248</v>
      </c>
      <c r="AM7" s="6">
        <v>233</v>
      </c>
      <c r="AN7" s="6">
        <v>-216</v>
      </c>
      <c r="AO7" s="6">
        <v>1318</v>
      </c>
      <c r="AP7" s="6">
        <v>0</v>
      </c>
      <c r="AQ7" s="6">
        <v>638</v>
      </c>
      <c r="AR7" s="7">
        <f t="shared" si="0"/>
        <v>2557201</v>
      </c>
      <c r="AS7" s="8">
        <v>-3823</v>
      </c>
      <c r="AT7" s="8">
        <v>-4245</v>
      </c>
      <c r="AU7" s="8">
        <v>0</v>
      </c>
      <c r="AV7" s="8">
        <v>0</v>
      </c>
      <c r="AW7" s="8">
        <v>0</v>
      </c>
      <c r="AX7" s="8">
        <v>3328</v>
      </c>
      <c r="AY7" s="7">
        <f t="shared" si="1"/>
        <v>-4740</v>
      </c>
      <c r="AZ7" s="5">
        <f t="shared" si="2"/>
        <v>2552461</v>
      </c>
      <c r="BA7" s="9">
        <v>4450535</v>
      </c>
      <c r="BB7" s="248">
        <v>16770</v>
      </c>
      <c r="BC7" s="7">
        <f t="shared" si="3"/>
        <v>4445795</v>
      </c>
      <c r="BD7" s="5">
        <f t="shared" si="4"/>
        <v>7002996</v>
      </c>
      <c r="BE7" s="10">
        <v>-1942219</v>
      </c>
      <c r="BF7" s="11">
        <v>0</v>
      </c>
      <c r="BG7" s="11">
        <v>-109826</v>
      </c>
      <c r="BH7" s="249">
        <v>-927797</v>
      </c>
      <c r="BI7" s="7">
        <f t="shared" si="5"/>
        <v>2393750</v>
      </c>
      <c r="BJ7" s="5">
        <f t="shared" si="6"/>
        <v>4950951</v>
      </c>
    </row>
    <row r="8" spans="1:62" x14ac:dyDescent="0.15">
      <c r="A8" s="4" t="s">
        <v>151</v>
      </c>
      <c r="B8" s="5" t="s">
        <v>211</v>
      </c>
      <c r="C8" s="6">
        <v>11009030</v>
      </c>
      <c r="D8" s="6">
        <v>25660</v>
      </c>
      <c r="E8" s="6">
        <v>1578490</v>
      </c>
      <c r="F8" s="6">
        <v>0</v>
      </c>
      <c r="G8" s="6">
        <v>16739858</v>
      </c>
      <c r="H8" s="6">
        <v>1436</v>
      </c>
      <c r="I8" s="6">
        <v>14474</v>
      </c>
      <c r="J8" s="6">
        <v>16293</v>
      </c>
      <c r="K8" s="6">
        <v>0</v>
      </c>
      <c r="L8" s="6">
        <v>26</v>
      </c>
      <c r="M8" s="6">
        <v>9044</v>
      </c>
      <c r="N8" s="6">
        <v>0</v>
      </c>
      <c r="O8" s="6">
        <v>0</v>
      </c>
      <c r="P8" s="6">
        <v>0</v>
      </c>
      <c r="Q8" s="6">
        <v>0</v>
      </c>
      <c r="R8" s="6">
        <v>0</v>
      </c>
      <c r="S8" s="6">
        <v>0</v>
      </c>
      <c r="T8" s="6">
        <v>0</v>
      </c>
      <c r="U8" s="6">
        <v>0</v>
      </c>
      <c r="V8" s="6">
        <v>0</v>
      </c>
      <c r="W8" s="6">
        <v>0</v>
      </c>
      <c r="X8" s="6">
        <v>5272</v>
      </c>
      <c r="Y8" s="6">
        <v>4805</v>
      </c>
      <c r="Z8" s="6">
        <v>0</v>
      </c>
      <c r="AA8" s="6">
        <v>0</v>
      </c>
      <c r="AB8" s="6">
        <v>0</v>
      </c>
      <c r="AC8" s="6">
        <v>11097</v>
      </c>
      <c r="AD8" s="6">
        <v>0</v>
      </c>
      <c r="AE8" s="6">
        <v>0</v>
      </c>
      <c r="AF8" s="6">
        <v>13002</v>
      </c>
      <c r="AG8" s="6">
        <v>2</v>
      </c>
      <c r="AH8" s="6">
        <v>42999</v>
      </c>
      <c r="AI8" s="6">
        <v>272448</v>
      </c>
      <c r="AJ8" s="6">
        <v>749999</v>
      </c>
      <c r="AK8" s="6">
        <v>6873</v>
      </c>
      <c r="AL8" s="6">
        <v>292</v>
      </c>
      <c r="AM8" s="6">
        <v>590372</v>
      </c>
      <c r="AN8" s="6">
        <v>3809081</v>
      </c>
      <c r="AO8" s="6">
        <v>51757</v>
      </c>
      <c r="AP8" s="6">
        <v>0</v>
      </c>
      <c r="AQ8" s="6">
        <v>18393</v>
      </c>
      <c r="AR8" s="7">
        <f t="shared" si="0"/>
        <v>34970703</v>
      </c>
      <c r="AS8" s="8">
        <v>712741</v>
      </c>
      <c r="AT8" s="8">
        <v>38142036</v>
      </c>
      <c r="AU8" s="8">
        <v>0</v>
      </c>
      <c r="AV8" s="8">
        <v>0</v>
      </c>
      <c r="AW8" s="8">
        <v>0</v>
      </c>
      <c r="AX8" s="8">
        <v>-309268</v>
      </c>
      <c r="AY8" s="7">
        <f t="shared" si="1"/>
        <v>38545509</v>
      </c>
      <c r="AZ8" s="5">
        <f t="shared" si="2"/>
        <v>73516212</v>
      </c>
      <c r="BA8" s="9">
        <v>74338791</v>
      </c>
      <c r="BB8" s="248">
        <v>413156</v>
      </c>
      <c r="BC8" s="7">
        <f t="shared" si="3"/>
        <v>112884300</v>
      </c>
      <c r="BD8" s="5">
        <f t="shared" si="4"/>
        <v>147855003</v>
      </c>
      <c r="BE8" s="10">
        <v>-39877719</v>
      </c>
      <c r="BF8" s="11">
        <v>-81375</v>
      </c>
      <c r="BG8" s="11">
        <v>-538318</v>
      </c>
      <c r="BH8" s="249">
        <v>-6431876</v>
      </c>
      <c r="BI8" s="7">
        <f t="shared" si="5"/>
        <v>72386888</v>
      </c>
      <c r="BJ8" s="5">
        <f t="shared" si="6"/>
        <v>107357591</v>
      </c>
    </row>
    <row r="9" spans="1:62" x14ac:dyDescent="0.15">
      <c r="A9" s="4" t="s">
        <v>155</v>
      </c>
      <c r="B9" s="5" t="s">
        <v>212</v>
      </c>
      <c r="C9" s="6">
        <v>114395</v>
      </c>
      <c r="D9" s="6">
        <v>1754</v>
      </c>
      <c r="E9" s="6">
        <v>94159</v>
      </c>
      <c r="F9" s="6">
        <v>6938</v>
      </c>
      <c r="G9" s="6">
        <v>77086</v>
      </c>
      <c r="H9" s="6">
        <v>253074</v>
      </c>
      <c r="I9" s="6">
        <v>18037</v>
      </c>
      <c r="J9" s="6">
        <v>4050</v>
      </c>
      <c r="K9" s="6">
        <v>172</v>
      </c>
      <c r="L9" s="6">
        <v>2049</v>
      </c>
      <c r="M9" s="6">
        <v>34712</v>
      </c>
      <c r="N9" s="6">
        <v>120</v>
      </c>
      <c r="O9" s="6">
        <v>1424</v>
      </c>
      <c r="P9" s="6">
        <v>4749</v>
      </c>
      <c r="Q9" s="6">
        <v>556</v>
      </c>
      <c r="R9" s="6">
        <v>12217</v>
      </c>
      <c r="S9" s="6">
        <v>881</v>
      </c>
      <c r="T9" s="6">
        <v>60671</v>
      </c>
      <c r="U9" s="6">
        <v>3389</v>
      </c>
      <c r="V9" s="6">
        <v>2633</v>
      </c>
      <c r="W9" s="6">
        <v>3403</v>
      </c>
      <c r="X9" s="6">
        <v>14154</v>
      </c>
      <c r="Y9" s="6">
        <v>295687</v>
      </c>
      <c r="Z9" s="6">
        <v>6837</v>
      </c>
      <c r="AA9" s="6">
        <v>2378</v>
      </c>
      <c r="AB9" s="6">
        <v>13617</v>
      </c>
      <c r="AC9" s="6">
        <v>338976</v>
      </c>
      <c r="AD9" s="6">
        <v>39983</v>
      </c>
      <c r="AE9" s="6">
        <v>1616</v>
      </c>
      <c r="AF9" s="6">
        <v>160710</v>
      </c>
      <c r="AG9" s="6">
        <v>21211</v>
      </c>
      <c r="AH9" s="6">
        <v>256620</v>
      </c>
      <c r="AI9" s="6">
        <v>21684</v>
      </c>
      <c r="AJ9" s="6">
        <v>427935</v>
      </c>
      <c r="AK9" s="6">
        <v>140814</v>
      </c>
      <c r="AL9" s="6">
        <v>120130</v>
      </c>
      <c r="AM9" s="6">
        <v>38849</v>
      </c>
      <c r="AN9" s="6">
        <v>19343</v>
      </c>
      <c r="AO9" s="6">
        <v>128443</v>
      </c>
      <c r="AP9" s="6">
        <v>32110</v>
      </c>
      <c r="AQ9" s="6">
        <v>1009</v>
      </c>
      <c r="AR9" s="7">
        <f t="shared" si="0"/>
        <v>2778575</v>
      </c>
      <c r="AS9" s="8">
        <v>98118</v>
      </c>
      <c r="AT9" s="8">
        <v>5336429</v>
      </c>
      <c r="AU9" s="8">
        <v>0</v>
      </c>
      <c r="AV9" s="8">
        <v>1235</v>
      </c>
      <c r="AW9" s="8">
        <v>257697</v>
      </c>
      <c r="AX9" s="8">
        <v>-3046</v>
      </c>
      <c r="AY9" s="7">
        <f t="shared" si="1"/>
        <v>5690433</v>
      </c>
      <c r="AZ9" s="5">
        <f t="shared" si="2"/>
        <v>8469008</v>
      </c>
      <c r="BA9" s="9">
        <v>1050370</v>
      </c>
      <c r="BB9" s="248">
        <v>23652</v>
      </c>
      <c r="BC9" s="7">
        <f t="shared" si="3"/>
        <v>6740803</v>
      </c>
      <c r="BD9" s="5">
        <f t="shared" si="4"/>
        <v>9519378</v>
      </c>
      <c r="BE9" s="10">
        <v>-8176723</v>
      </c>
      <c r="BF9" s="11">
        <v>-8613</v>
      </c>
      <c r="BG9" s="11">
        <v>-27844</v>
      </c>
      <c r="BH9" s="249">
        <v>-327356</v>
      </c>
      <c r="BI9" s="7">
        <f t="shared" si="5"/>
        <v>-1472377</v>
      </c>
      <c r="BJ9" s="5">
        <f t="shared" si="6"/>
        <v>1306198</v>
      </c>
    </row>
    <row r="10" spans="1:62" x14ac:dyDescent="0.15">
      <c r="A10" s="4" t="s">
        <v>234</v>
      </c>
      <c r="B10" s="5" t="s">
        <v>213</v>
      </c>
      <c r="C10" s="6">
        <v>642583</v>
      </c>
      <c r="D10" s="6">
        <v>33985</v>
      </c>
      <c r="E10" s="6">
        <v>33793</v>
      </c>
      <c r="F10" s="6">
        <v>2114</v>
      </c>
      <c r="G10" s="6">
        <v>829245</v>
      </c>
      <c r="H10" s="6">
        <v>3899</v>
      </c>
      <c r="I10" s="6">
        <v>2201221</v>
      </c>
      <c r="J10" s="6">
        <v>15673</v>
      </c>
      <c r="K10" s="6">
        <v>207</v>
      </c>
      <c r="L10" s="6">
        <v>6909</v>
      </c>
      <c r="M10" s="6">
        <v>354765</v>
      </c>
      <c r="N10" s="6">
        <v>90</v>
      </c>
      <c r="O10" s="6">
        <v>494</v>
      </c>
      <c r="P10" s="6">
        <v>14661</v>
      </c>
      <c r="Q10" s="6">
        <v>624</v>
      </c>
      <c r="R10" s="6">
        <v>13083</v>
      </c>
      <c r="S10" s="6">
        <v>3006</v>
      </c>
      <c r="T10" s="6">
        <v>71690</v>
      </c>
      <c r="U10" s="6">
        <v>21569</v>
      </c>
      <c r="V10" s="6">
        <v>5663</v>
      </c>
      <c r="W10" s="6">
        <v>4657</v>
      </c>
      <c r="X10" s="6">
        <v>221697</v>
      </c>
      <c r="Y10" s="6">
        <v>2830036</v>
      </c>
      <c r="Z10" s="6">
        <v>26031</v>
      </c>
      <c r="AA10" s="6">
        <v>8501</v>
      </c>
      <c r="AB10" s="6">
        <v>22961</v>
      </c>
      <c r="AC10" s="6">
        <v>574700</v>
      </c>
      <c r="AD10" s="6">
        <v>137688</v>
      </c>
      <c r="AE10" s="6">
        <v>37669</v>
      </c>
      <c r="AF10" s="6">
        <v>205823</v>
      </c>
      <c r="AG10" s="6">
        <v>312946</v>
      </c>
      <c r="AH10" s="6">
        <v>72135</v>
      </c>
      <c r="AI10" s="6">
        <v>348006</v>
      </c>
      <c r="AJ10" s="6">
        <v>653888</v>
      </c>
      <c r="AK10" s="6">
        <v>95792</v>
      </c>
      <c r="AL10" s="6">
        <v>172986</v>
      </c>
      <c r="AM10" s="6">
        <v>25006</v>
      </c>
      <c r="AN10" s="6">
        <v>102466</v>
      </c>
      <c r="AO10" s="6">
        <v>93039</v>
      </c>
      <c r="AP10" s="6">
        <v>692165</v>
      </c>
      <c r="AQ10" s="6">
        <v>2868</v>
      </c>
      <c r="AR10" s="7">
        <f t="shared" si="0"/>
        <v>10896334</v>
      </c>
      <c r="AS10" s="8">
        <v>76127</v>
      </c>
      <c r="AT10" s="8">
        <v>880382</v>
      </c>
      <c r="AU10" s="8">
        <v>192</v>
      </c>
      <c r="AV10" s="8">
        <v>15033</v>
      </c>
      <c r="AW10" s="8">
        <v>288657</v>
      </c>
      <c r="AX10" s="8">
        <v>-115044</v>
      </c>
      <c r="AY10" s="7">
        <f t="shared" si="1"/>
        <v>1145347</v>
      </c>
      <c r="AZ10" s="5">
        <f t="shared" si="2"/>
        <v>12041681</v>
      </c>
      <c r="BA10" s="9">
        <v>4710852</v>
      </c>
      <c r="BB10" s="248">
        <v>369187</v>
      </c>
      <c r="BC10" s="7">
        <f t="shared" si="3"/>
        <v>5856199</v>
      </c>
      <c r="BD10" s="5">
        <f t="shared" si="4"/>
        <v>16752533</v>
      </c>
      <c r="BE10" s="10">
        <v>-8745628</v>
      </c>
      <c r="BF10" s="11">
        <v>-4837</v>
      </c>
      <c r="BG10" s="11">
        <v>-43890</v>
      </c>
      <c r="BH10" s="249">
        <v>-483866</v>
      </c>
      <c r="BI10" s="7">
        <f t="shared" si="5"/>
        <v>-2938156</v>
      </c>
      <c r="BJ10" s="5">
        <f t="shared" si="6"/>
        <v>7958178</v>
      </c>
    </row>
    <row r="11" spans="1:62" x14ac:dyDescent="0.15">
      <c r="A11" s="4" t="s">
        <v>235</v>
      </c>
      <c r="B11" s="5" t="s">
        <v>214</v>
      </c>
      <c r="C11" s="6">
        <v>1834416</v>
      </c>
      <c r="D11" s="6">
        <v>1367</v>
      </c>
      <c r="E11" s="6">
        <v>152386</v>
      </c>
      <c r="F11" s="6">
        <v>72026</v>
      </c>
      <c r="G11" s="6">
        <v>546657</v>
      </c>
      <c r="H11" s="6">
        <v>78143</v>
      </c>
      <c r="I11" s="6">
        <v>261860</v>
      </c>
      <c r="J11" s="6">
        <v>620047</v>
      </c>
      <c r="K11" s="6">
        <v>10492</v>
      </c>
      <c r="L11" s="6">
        <v>215543</v>
      </c>
      <c r="M11" s="6">
        <v>203812</v>
      </c>
      <c r="N11" s="6">
        <v>59</v>
      </c>
      <c r="O11" s="6">
        <v>12651</v>
      </c>
      <c r="P11" s="6">
        <v>35001</v>
      </c>
      <c r="Q11" s="6">
        <v>1943</v>
      </c>
      <c r="R11" s="6">
        <v>23657</v>
      </c>
      <c r="S11" s="6">
        <v>4573</v>
      </c>
      <c r="T11" s="6">
        <v>237352</v>
      </c>
      <c r="U11" s="6">
        <v>25723</v>
      </c>
      <c r="V11" s="6">
        <v>15290</v>
      </c>
      <c r="W11" s="6">
        <v>40488</v>
      </c>
      <c r="X11" s="6">
        <v>100569</v>
      </c>
      <c r="Y11" s="6">
        <v>382543</v>
      </c>
      <c r="Z11" s="6">
        <v>11145</v>
      </c>
      <c r="AA11" s="6">
        <v>26802</v>
      </c>
      <c r="AB11" s="6">
        <v>78870</v>
      </c>
      <c r="AC11" s="6">
        <v>769</v>
      </c>
      <c r="AD11" s="6">
        <v>765</v>
      </c>
      <c r="AE11" s="6">
        <v>2152</v>
      </c>
      <c r="AF11" s="6">
        <v>27066</v>
      </c>
      <c r="AG11" s="6">
        <v>18394</v>
      </c>
      <c r="AH11" s="6">
        <v>58786</v>
      </c>
      <c r="AI11" s="6">
        <v>384510</v>
      </c>
      <c r="AJ11" s="6">
        <v>19200474</v>
      </c>
      <c r="AK11" s="6">
        <v>12675</v>
      </c>
      <c r="AL11" s="6">
        <v>206854</v>
      </c>
      <c r="AM11" s="6">
        <v>28078</v>
      </c>
      <c r="AN11" s="6">
        <v>49814</v>
      </c>
      <c r="AO11" s="6">
        <v>230218</v>
      </c>
      <c r="AP11" s="6">
        <v>14932</v>
      </c>
      <c r="AQ11" s="6">
        <v>17453</v>
      </c>
      <c r="AR11" s="7">
        <f t="shared" si="0"/>
        <v>25246355</v>
      </c>
      <c r="AS11" s="8">
        <v>166025</v>
      </c>
      <c r="AT11" s="8">
        <v>4960657</v>
      </c>
      <c r="AU11" s="8">
        <v>0</v>
      </c>
      <c r="AV11" s="8">
        <v>0</v>
      </c>
      <c r="AW11" s="8">
        <v>0</v>
      </c>
      <c r="AX11" s="8">
        <v>26166</v>
      </c>
      <c r="AY11" s="7">
        <f t="shared" si="1"/>
        <v>5152848</v>
      </c>
      <c r="AZ11" s="5">
        <f t="shared" si="2"/>
        <v>30399203</v>
      </c>
      <c r="BA11" s="9">
        <v>1704652</v>
      </c>
      <c r="BB11" s="248">
        <v>138271</v>
      </c>
      <c r="BC11" s="7">
        <f t="shared" si="3"/>
        <v>6857500</v>
      </c>
      <c r="BD11" s="5">
        <f t="shared" si="4"/>
        <v>32103855</v>
      </c>
      <c r="BE11" s="10">
        <v>-29477417</v>
      </c>
      <c r="BF11" s="11">
        <v>-11521</v>
      </c>
      <c r="BG11" s="11">
        <v>-110209</v>
      </c>
      <c r="BH11" s="249">
        <v>-1217798</v>
      </c>
      <c r="BI11" s="7">
        <f t="shared" si="5"/>
        <v>-22741647</v>
      </c>
      <c r="BJ11" s="5">
        <f t="shared" si="6"/>
        <v>2504708</v>
      </c>
    </row>
    <row r="12" spans="1:62" x14ac:dyDescent="0.15">
      <c r="A12" s="4" t="s">
        <v>236</v>
      </c>
      <c r="B12" s="5" t="s">
        <v>7</v>
      </c>
      <c r="C12" s="6">
        <v>186964</v>
      </c>
      <c r="D12" s="6">
        <v>15398</v>
      </c>
      <c r="E12" s="6">
        <v>218381</v>
      </c>
      <c r="F12" s="6">
        <v>38843</v>
      </c>
      <c r="G12" s="6">
        <v>249537</v>
      </c>
      <c r="H12" s="6">
        <v>1893</v>
      </c>
      <c r="I12" s="6">
        <v>53599</v>
      </c>
      <c r="J12" s="6">
        <v>37887</v>
      </c>
      <c r="K12" s="6">
        <v>68495</v>
      </c>
      <c r="L12" s="6">
        <v>1078</v>
      </c>
      <c r="M12" s="6">
        <v>233704</v>
      </c>
      <c r="N12" s="6">
        <v>65</v>
      </c>
      <c r="O12" s="6">
        <v>17006</v>
      </c>
      <c r="P12" s="6">
        <v>14633</v>
      </c>
      <c r="Q12" s="6">
        <v>317</v>
      </c>
      <c r="R12" s="6">
        <v>5059</v>
      </c>
      <c r="S12" s="6">
        <v>524</v>
      </c>
      <c r="T12" s="6">
        <v>16925</v>
      </c>
      <c r="U12" s="6">
        <v>2849</v>
      </c>
      <c r="V12" s="6">
        <v>589</v>
      </c>
      <c r="W12" s="6">
        <v>8406</v>
      </c>
      <c r="X12" s="6">
        <v>9289</v>
      </c>
      <c r="Y12" s="6">
        <v>1295782</v>
      </c>
      <c r="Z12" s="6">
        <v>147011</v>
      </c>
      <c r="AA12" s="6">
        <v>26621</v>
      </c>
      <c r="AB12" s="6">
        <v>59706</v>
      </c>
      <c r="AC12" s="6">
        <v>115699</v>
      </c>
      <c r="AD12" s="6">
        <v>11851</v>
      </c>
      <c r="AE12" s="6">
        <v>17639</v>
      </c>
      <c r="AF12" s="6">
        <v>7088486</v>
      </c>
      <c r="AG12" s="6">
        <v>28212</v>
      </c>
      <c r="AH12" s="6">
        <v>586419</v>
      </c>
      <c r="AI12" s="6">
        <v>140456</v>
      </c>
      <c r="AJ12" s="6">
        <v>245238</v>
      </c>
      <c r="AK12" s="6">
        <v>17049</v>
      </c>
      <c r="AL12" s="6">
        <v>105520</v>
      </c>
      <c r="AM12" s="6">
        <v>13866</v>
      </c>
      <c r="AN12" s="6">
        <v>46957</v>
      </c>
      <c r="AO12" s="6">
        <v>109426</v>
      </c>
      <c r="AP12" s="6">
        <v>0</v>
      </c>
      <c r="AQ12" s="6">
        <v>42372</v>
      </c>
      <c r="AR12" s="7">
        <f t="shared" si="0"/>
        <v>11279751</v>
      </c>
      <c r="AS12" s="8">
        <v>12766</v>
      </c>
      <c r="AT12" s="8">
        <v>6373160</v>
      </c>
      <c r="AU12" s="8">
        <v>0</v>
      </c>
      <c r="AV12" s="8">
        <v>0</v>
      </c>
      <c r="AW12" s="8">
        <v>0</v>
      </c>
      <c r="AX12" s="8">
        <v>348</v>
      </c>
      <c r="AY12" s="7">
        <f t="shared" si="1"/>
        <v>6386274</v>
      </c>
      <c r="AZ12" s="5">
        <f t="shared" si="2"/>
        <v>17666025</v>
      </c>
      <c r="BA12" s="9">
        <v>54450</v>
      </c>
      <c r="BB12" s="248">
        <v>289</v>
      </c>
      <c r="BC12" s="7">
        <f t="shared" si="3"/>
        <v>6440724</v>
      </c>
      <c r="BD12" s="5">
        <f t="shared" si="4"/>
        <v>17720475</v>
      </c>
      <c r="BE12" s="10">
        <v>-17144391</v>
      </c>
      <c r="BF12" s="11">
        <v>-1814</v>
      </c>
      <c r="BG12" s="11">
        <v>-15747</v>
      </c>
      <c r="BH12" s="249">
        <v>-282715</v>
      </c>
      <c r="BI12" s="7">
        <f t="shared" si="5"/>
        <v>-10721228</v>
      </c>
      <c r="BJ12" s="5">
        <f t="shared" si="6"/>
        <v>558523</v>
      </c>
    </row>
    <row r="13" spans="1:62" x14ac:dyDescent="0.15">
      <c r="A13" s="4" t="s">
        <v>237</v>
      </c>
      <c r="B13" s="5" t="s">
        <v>215</v>
      </c>
      <c r="C13" s="6">
        <v>263641</v>
      </c>
      <c r="D13" s="6">
        <v>12025</v>
      </c>
      <c r="E13" s="6">
        <v>88313</v>
      </c>
      <c r="F13" s="6">
        <v>15525</v>
      </c>
      <c r="G13" s="6">
        <v>734629</v>
      </c>
      <c r="H13" s="6">
        <v>6008</v>
      </c>
      <c r="I13" s="6">
        <v>61375</v>
      </c>
      <c r="J13" s="6">
        <v>27918</v>
      </c>
      <c r="K13" s="6">
        <v>215</v>
      </c>
      <c r="L13" s="6">
        <v>283832</v>
      </c>
      <c r="M13" s="6">
        <v>44678</v>
      </c>
      <c r="N13" s="6">
        <v>26</v>
      </c>
      <c r="O13" s="6">
        <v>1886</v>
      </c>
      <c r="P13" s="6">
        <v>14695</v>
      </c>
      <c r="Q13" s="6">
        <v>5123</v>
      </c>
      <c r="R13" s="6">
        <v>89187</v>
      </c>
      <c r="S13" s="6">
        <v>21167</v>
      </c>
      <c r="T13" s="6">
        <v>267645</v>
      </c>
      <c r="U13" s="6">
        <v>87401</v>
      </c>
      <c r="V13" s="6">
        <v>69437</v>
      </c>
      <c r="W13" s="6">
        <v>151618</v>
      </c>
      <c r="X13" s="6">
        <v>150330</v>
      </c>
      <c r="Y13" s="6">
        <v>1232705</v>
      </c>
      <c r="Z13" s="6">
        <v>0</v>
      </c>
      <c r="AA13" s="6">
        <v>116072</v>
      </c>
      <c r="AB13" s="6">
        <v>104217</v>
      </c>
      <c r="AC13" s="6">
        <v>490530</v>
      </c>
      <c r="AD13" s="6">
        <v>77642</v>
      </c>
      <c r="AE13" s="6">
        <v>48201</v>
      </c>
      <c r="AF13" s="6">
        <v>275544</v>
      </c>
      <c r="AG13" s="6">
        <v>63956</v>
      </c>
      <c r="AH13" s="6">
        <v>110729</v>
      </c>
      <c r="AI13" s="6">
        <v>179297</v>
      </c>
      <c r="AJ13" s="6">
        <v>313965</v>
      </c>
      <c r="AK13" s="6">
        <v>45241</v>
      </c>
      <c r="AL13" s="6">
        <v>734263</v>
      </c>
      <c r="AM13" s="6">
        <v>8836</v>
      </c>
      <c r="AN13" s="6">
        <v>14720</v>
      </c>
      <c r="AO13" s="6">
        <v>108177</v>
      </c>
      <c r="AP13" s="6">
        <v>73793</v>
      </c>
      <c r="AQ13" s="6">
        <v>9774</v>
      </c>
      <c r="AR13" s="7">
        <f t="shared" si="0"/>
        <v>6404336</v>
      </c>
      <c r="AS13" s="8">
        <v>19966</v>
      </c>
      <c r="AT13" s="8">
        <v>1413774</v>
      </c>
      <c r="AU13" s="8">
        <v>88</v>
      </c>
      <c r="AV13" s="8">
        <v>0</v>
      </c>
      <c r="AW13" s="8">
        <v>0</v>
      </c>
      <c r="AX13" s="8">
        <v>31559</v>
      </c>
      <c r="AY13" s="7">
        <f t="shared" si="1"/>
        <v>1465387</v>
      </c>
      <c r="AZ13" s="5">
        <f t="shared" si="2"/>
        <v>7869723</v>
      </c>
      <c r="BA13" s="9">
        <v>1004957</v>
      </c>
      <c r="BB13" s="248">
        <v>44976</v>
      </c>
      <c r="BC13" s="7">
        <f t="shared" si="3"/>
        <v>2470344</v>
      </c>
      <c r="BD13" s="5">
        <f t="shared" si="4"/>
        <v>8874680</v>
      </c>
      <c r="BE13" s="10">
        <v>-7260120</v>
      </c>
      <c r="BF13" s="11">
        <v>-2528</v>
      </c>
      <c r="BG13" s="11">
        <v>-16915</v>
      </c>
      <c r="BH13" s="249">
        <v>-186260</v>
      </c>
      <c r="BI13" s="7">
        <f t="shared" si="5"/>
        <v>-4809219</v>
      </c>
      <c r="BJ13" s="5">
        <f t="shared" si="6"/>
        <v>1595117</v>
      </c>
    </row>
    <row r="14" spans="1:62" x14ac:dyDescent="0.15">
      <c r="A14" s="4" t="s">
        <v>238</v>
      </c>
      <c r="B14" s="5" t="s">
        <v>216</v>
      </c>
      <c r="C14" s="6">
        <v>93703</v>
      </c>
      <c r="D14" s="6">
        <v>514</v>
      </c>
      <c r="E14" s="6">
        <v>137</v>
      </c>
      <c r="F14" s="6">
        <v>871</v>
      </c>
      <c r="G14" s="6">
        <v>90376</v>
      </c>
      <c r="H14" s="6">
        <v>296</v>
      </c>
      <c r="I14" s="6">
        <v>9356</v>
      </c>
      <c r="J14" s="6">
        <v>13228</v>
      </c>
      <c r="K14" s="6">
        <v>7342</v>
      </c>
      <c r="L14" s="6">
        <v>3960</v>
      </c>
      <c r="M14" s="6">
        <v>559651</v>
      </c>
      <c r="N14" s="6">
        <v>0</v>
      </c>
      <c r="O14" s="6">
        <v>9578</v>
      </c>
      <c r="P14" s="6">
        <v>21268</v>
      </c>
      <c r="Q14" s="6">
        <v>4898</v>
      </c>
      <c r="R14" s="6">
        <v>65667</v>
      </c>
      <c r="S14" s="6">
        <v>3568</v>
      </c>
      <c r="T14" s="6">
        <v>749068</v>
      </c>
      <c r="U14" s="6">
        <v>44616</v>
      </c>
      <c r="V14" s="6">
        <v>4881</v>
      </c>
      <c r="W14" s="6">
        <v>7766</v>
      </c>
      <c r="X14" s="6">
        <v>11673</v>
      </c>
      <c r="Y14" s="6">
        <v>4642468</v>
      </c>
      <c r="Z14" s="6">
        <v>1040</v>
      </c>
      <c r="AA14" s="6">
        <v>13975</v>
      </c>
      <c r="AB14" s="6">
        <v>2601</v>
      </c>
      <c r="AC14" s="6">
        <v>16680</v>
      </c>
      <c r="AD14" s="6">
        <v>337</v>
      </c>
      <c r="AE14" s="6">
        <v>4608</v>
      </c>
      <c r="AF14" s="6">
        <v>3589</v>
      </c>
      <c r="AG14" s="6">
        <v>124</v>
      </c>
      <c r="AH14" s="6">
        <v>12202</v>
      </c>
      <c r="AI14" s="6">
        <v>76254</v>
      </c>
      <c r="AJ14" s="6">
        <v>76686</v>
      </c>
      <c r="AK14" s="6">
        <v>2960</v>
      </c>
      <c r="AL14" s="6">
        <v>76326</v>
      </c>
      <c r="AM14" s="6">
        <v>9507</v>
      </c>
      <c r="AN14" s="6">
        <v>17432</v>
      </c>
      <c r="AO14" s="6">
        <v>20284</v>
      </c>
      <c r="AP14" s="6">
        <v>8629</v>
      </c>
      <c r="AQ14" s="6">
        <v>13075</v>
      </c>
      <c r="AR14" s="7">
        <f t="shared" si="0"/>
        <v>6701194</v>
      </c>
      <c r="AS14" s="8">
        <v>8002</v>
      </c>
      <c r="AT14" s="8">
        <v>230232</v>
      </c>
      <c r="AU14" s="8">
        <v>0</v>
      </c>
      <c r="AV14" s="8">
        <v>0</v>
      </c>
      <c r="AW14" s="8">
        <v>0</v>
      </c>
      <c r="AX14" s="8">
        <v>111221</v>
      </c>
      <c r="AY14" s="7">
        <f t="shared" si="1"/>
        <v>349455</v>
      </c>
      <c r="AZ14" s="5">
        <f t="shared" si="2"/>
        <v>7050649</v>
      </c>
      <c r="BA14" s="9">
        <v>11225285</v>
      </c>
      <c r="BB14" s="248">
        <v>39199</v>
      </c>
      <c r="BC14" s="7">
        <f t="shared" si="3"/>
        <v>11574740</v>
      </c>
      <c r="BD14" s="5">
        <f t="shared" si="4"/>
        <v>18275934</v>
      </c>
      <c r="BE14" s="10">
        <v>-3412746</v>
      </c>
      <c r="BF14" s="11">
        <v>-1432</v>
      </c>
      <c r="BG14" s="11">
        <v>-15598</v>
      </c>
      <c r="BH14" s="249">
        <v>-171706</v>
      </c>
      <c r="BI14" s="7">
        <f t="shared" si="5"/>
        <v>8144964</v>
      </c>
      <c r="BJ14" s="5">
        <f t="shared" si="6"/>
        <v>14846158</v>
      </c>
    </row>
    <row r="15" spans="1:62" x14ac:dyDescent="0.15">
      <c r="A15" s="4" t="s">
        <v>239</v>
      </c>
      <c r="B15" s="5" t="s">
        <v>217</v>
      </c>
      <c r="C15" s="6">
        <v>756</v>
      </c>
      <c r="D15" s="6">
        <v>42</v>
      </c>
      <c r="E15" s="6">
        <v>2595</v>
      </c>
      <c r="F15" s="6">
        <v>5373</v>
      </c>
      <c r="G15" s="6">
        <v>0</v>
      </c>
      <c r="H15" s="6">
        <v>111</v>
      </c>
      <c r="I15" s="6">
        <v>17452</v>
      </c>
      <c r="J15" s="6">
        <v>520</v>
      </c>
      <c r="K15" s="6">
        <v>0</v>
      </c>
      <c r="L15" s="6">
        <v>1882</v>
      </c>
      <c r="M15" s="6">
        <v>59128</v>
      </c>
      <c r="N15" s="6">
        <v>79623</v>
      </c>
      <c r="O15" s="6">
        <v>3544</v>
      </c>
      <c r="P15" s="6">
        <v>760855</v>
      </c>
      <c r="Q15" s="6">
        <v>33286</v>
      </c>
      <c r="R15" s="6">
        <v>667821</v>
      </c>
      <c r="S15" s="6">
        <v>11211</v>
      </c>
      <c r="T15" s="6">
        <v>187083</v>
      </c>
      <c r="U15" s="6">
        <v>308798</v>
      </c>
      <c r="V15" s="6">
        <v>9896</v>
      </c>
      <c r="W15" s="6">
        <v>218697</v>
      </c>
      <c r="X15" s="6">
        <v>11910</v>
      </c>
      <c r="Y15" s="6">
        <v>1627555</v>
      </c>
      <c r="Z15" s="6">
        <v>0</v>
      </c>
      <c r="AA15" s="6">
        <v>68</v>
      </c>
      <c r="AB15" s="6">
        <v>0</v>
      </c>
      <c r="AC15" s="6">
        <v>0</v>
      </c>
      <c r="AD15" s="6">
        <v>0</v>
      </c>
      <c r="AE15" s="6">
        <v>0</v>
      </c>
      <c r="AF15" s="6">
        <v>3390</v>
      </c>
      <c r="AG15" s="6">
        <v>0</v>
      </c>
      <c r="AH15" s="6">
        <v>2340</v>
      </c>
      <c r="AI15" s="6">
        <v>0</v>
      </c>
      <c r="AJ15" s="6">
        <v>295</v>
      </c>
      <c r="AK15" s="6">
        <v>20</v>
      </c>
      <c r="AL15" s="6">
        <v>10449</v>
      </c>
      <c r="AM15" s="6">
        <v>141</v>
      </c>
      <c r="AN15" s="6">
        <v>387</v>
      </c>
      <c r="AO15" s="6">
        <v>425</v>
      </c>
      <c r="AP15" s="6">
        <v>39</v>
      </c>
      <c r="AQ15" s="6">
        <v>11886</v>
      </c>
      <c r="AR15" s="7">
        <f t="shared" si="0"/>
        <v>4037578</v>
      </c>
      <c r="AS15" s="8">
        <v>0</v>
      </c>
      <c r="AT15" s="8">
        <v>-44537</v>
      </c>
      <c r="AU15" s="8">
        <v>0</v>
      </c>
      <c r="AV15" s="8">
        <v>-42152</v>
      </c>
      <c r="AW15" s="8">
        <v>0</v>
      </c>
      <c r="AX15" s="8">
        <v>-28823</v>
      </c>
      <c r="AY15" s="7">
        <f t="shared" si="1"/>
        <v>-115512</v>
      </c>
      <c r="AZ15" s="5">
        <f t="shared" si="2"/>
        <v>3922066</v>
      </c>
      <c r="BA15" s="9">
        <v>173432</v>
      </c>
      <c r="BB15" s="248">
        <v>104665</v>
      </c>
      <c r="BC15" s="7">
        <f t="shared" si="3"/>
        <v>57920</v>
      </c>
      <c r="BD15" s="5">
        <f t="shared" si="4"/>
        <v>4095498</v>
      </c>
      <c r="BE15" s="10">
        <v>-3762342</v>
      </c>
      <c r="BF15" s="11">
        <v>0</v>
      </c>
      <c r="BG15" s="11">
        <v>-10786</v>
      </c>
      <c r="BH15" s="249">
        <v>-118646</v>
      </c>
      <c r="BI15" s="7">
        <f t="shared" si="5"/>
        <v>-3715208</v>
      </c>
      <c r="BJ15" s="5">
        <f t="shared" si="6"/>
        <v>322370</v>
      </c>
    </row>
    <row r="16" spans="1:62" x14ac:dyDescent="0.15">
      <c r="A16" s="4" t="s">
        <v>240</v>
      </c>
      <c r="B16" s="5" t="s">
        <v>218</v>
      </c>
      <c r="C16" s="6">
        <v>0</v>
      </c>
      <c r="D16" s="6">
        <v>0</v>
      </c>
      <c r="E16" s="6">
        <v>0</v>
      </c>
      <c r="F16" s="6">
        <v>3216</v>
      </c>
      <c r="G16" s="6">
        <v>34588</v>
      </c>
      <c r="H16" s="6">
        <v>0</v>
      </c>
      <c r="I16" s="6">
        <v>5265</v>
      </c>
      <c r="J16" s="6">
        <v>26770</v>
      </c>
      <c r="K16" s="6">
        <v>0</v>
      </c>
      <c r="L16" s="6">
        <v>3462</v>
      </c>
      <c r="M16" s="6">
        <v>188804</v>
      </c>
      <c r="N16" s="6">
        <v>-11</v>
      </c>
      <c r="O16" s="6">
        <v>829475</v>
      </c>
      <c r="P16" s="6">
        <v>236923</v>
      </c>
      <c r="Q16" s="6">
        <v>14308</v>
      </c>
      <c r="R16" s="6">
        <v>157580</v>
      </c>
      <c r="S16" s="6">
        <v>25145</v>
      </c>
      <c r="T16" s="6">
        <v>1406916</v>
      </c>
      <c r="U16" s="6">
        <v>369365</v>
      </c>
      <c r="V16" s="6">
        <v>52213</v>
      </c>
      <c r="W16" s="6">
        <v>199595</v>
      </c>
      <c r="X16" s="6">
        <v>30461</v>
      </c>
      <c r="Y16" s="6">
        <v>914380</v>
      </c>
      <c r="Z16" s="6">
        <v>73505</v>
      </c>
      <c r="AA16" s="6">
        <v>955</v>
      </c>
      <c r="AB16" s="6">
        <v>24</v>
      </c>
      <c r="AC16" s="6">
        <v>958</v>
      </c>
      <c r="AD16" s="6">
        <v>0</v>
      </c>
      <c r="AE16" s="6">
        <v>0</v>
      </c>
      <c r="AF16" s="6">
        <v>1512</v>
      </c>
      <c r="AG16" s="6">
        <v>2303</v>
      </c>
      <c r="AH16" s="6">
        <v>14086</v>
      </c>
      <c r="AI16" s="6">
        <v>3424</v>
      </c>
      <c r="AJ16" s="6">
        <v>225185</v>
      </c>
      <c r="AK16" s="6">
        <v>1209</v>
      </c>
      <c r="AL16" s="6">
        <v>18399</v>
      </c>
      <c r="AM16" s="6">
        <v>4499</v>
      </c>
      <c r="AN16" s="6">
        <v>5340</v>
      </c>
      <c r="AO16" s="6">
        <v>4198</v>
      </c>
      <c r="AP16" s="6">
        <v>1546</v>
      </c>
      <c r="AQ16" s="6">
        <v>10355</v>
      </c>
      <c r="AR16" s="7">
        <f t="shared" si="0"/>
        <v>4865953</v>
      </c>
      <c r="AS16" s="8">
        <v>1093</v>
      </c>
      <c r="AT16" s="8">
        <v>492624</v>
      </c>
      <c r="AU16" s="8">
        <v>0</v>
      </c>
      <c r="AV16" s="8">
        <v>0</v>
      </c>
      <c r="AW16" s="8">
        <v>381631</v>
      </c>
      <c r="AX16" s="8">
        <v>-1812</v>
      </c>
      <c r="AY16" s="7">
        <f t="shared" si="1"/>
        <v>873536</v>
      </c>
      <c r="AZ16" s="5">
        <f t="shared" si="2"/>
        <v>5739489</v>
      </c>
      <c r="BA16" s="9">
        <v>2832588</v>
      </c>
      <c r="BB16" s="248">
        <v>65734</v>
      </c>
      <c r="BC16" s="7">
        <f t="shared" si="3"/>
        <v>3706124</v>
      </c>
      <c r="BD16" s="5">
        <f t="shared" si="4"/>
        <v>8572077</v>
      </c>
      <c r="BE16" s="10">
        <v>-5411390</v>
      </c>
      <c r="BF16" s="11">
        <v>-23</v>
      </c>
      <c r="BG16" s="11">
        <v>-22474</v>
      </c>
      <c r="BH16" s="249">
        <v>-247212</v>
      </c>
      <c r="BI16" s="7">
        <f t="shared" si="5"/>
        <v>-1727763</v>
      </c>
      <c r="BJ16" s="5">
        <f t="shared" si="6"/>
        <v>3138190</v>
      </c>
    </row>
    <row r="17" spans="1:62" x14ac:dyDescent="0.15">
      <c r="A17" s="4" t="s">
        <v>241</v>
      </c>
      <c r="B17" s="5" t="s">
        <v>219</v>
      </c>
      <c r="C17" s="6">
        <v>72680</v>
      </c>
      <c r="D17" s="6">
        <v>1897</v>
      </c>
      <c r="E17" s="6">
        <v>12273</v>
      </c>
      <c r="F17" s="6">
        <v>8891</v>
      </c>
      <c r="G17" s="6">
        <v>610555</v>
      </c>
      <c r="H17" s="6">
        <v>2128</v>
      </c>
      <c r="I17" s="6">
        <v>36301</v>
      </c>
      <c r="J17" s="6">
        <v>24298</v>
      </c>
      <c r="K17" s="6">
        <v>46</v>
      </c>
      <c r="L17" s="6">
        <v>3161</v>
      </c>
      <c r="M17" s="6">
        <v>134264</v>
      </c>
      <c r="N17" s="6">
        <v>26</v>
      </c>
      <c r="O17" s="6">
        <v>585</v>
      </c>
      <c r="P17" s="6">
        <v>254931</v>
      </c>
      <c r="Q17" s="6">
        <v>9752</v>
      </c>
      <c r="R17" s="6">
        <v>237367</v>
      </c>
      <c r="S17" s="6">
        <v>17911</v>
      </c>
      <c r="T17" s="6">
        <v>453685</v>
      </c>
      <c r="U17" s="6">
        <v>111065</v>
      </c>
      <c r="V17" s="6">
        <v>58364</v>
      </c>
      <c r="W17" s="6">
        <v>69244</v>
      </c>
      <c r="X17" s="6">
        <v>32516</v>
      </c>
      <c r="Y17" s="6">
        <v>7372165</v>
      </c>
      <c r="Z17" s="6">
        <v>22623</v>
      </c>
      <c r="AA17" s="6">
        <v>2568</v>
      </c>
      <c r="AB17" s="6">
        <v>794</v>
      </c>
      <c r="AC17" s="6">
        <v>194990</v>
      </c>
      <c r="AD17" s="6">
        <v>3414</v>
      </c>
      <c r="AE17" s="6">
        <v>20067</v>
      </c>
      <c r="AF17" s="6">
        <v>92682</v>
      </c>
      <c r="AG17" s="6">
        <v>20692</v>
      </c>
      <c r="AH17" s="6">
        <v>247915</v>
      </c>
      <c r="AI17" s="6">
        <v>9798</v>
      </c>
      <c r="AJ17" s="6">
        <v>45485</v>
      </c>
      <c r="AK17" s="6">
        <v>13155</v>
      </c>
      <c r="AL17" s="6">
        <v>111513</v>
      </c>
      <c r="AM17" s="6">
        <v>7243</v>
      </c>
      <c r="AN17" s="6">
        <v>44092</v>
      </c>
      <c r="AO17" s="6">
        <v>37770</v>
      </c>
      <c r="AP17" s="6">
        <v>623</v>
      </c>
      <c r="AQ17" s="6">
        <v>14402</v>
      </c>
      <c r="AR17" s="7">
        <f t="shared" si="0"/>
        <v>10413931</v>
      </c>
      <c r="AS17" s="8">
        <v>25719</v>
      </c>
      <c r="AT17" s="8">
        <v>587409</v>
      </c>
      <c r="AU17" s="8">
        <v>36</v>
      </c>
      <c r="AV17" s="8">
        <v>43252</v>
      </c>
      <c r="AW17" s="8">
        <v>420837</v>
      </c>
      <c r="AX17" s="8">
        <v>-73538</v>
      </c>
      <c r="AY17" s="7">
        <f t="shared" si="1"/>
        <v>1003715</v>
      </c>
      <c r="AZ17" s="5">
        <f t="shared" si="2"/>
        <v>11417646</v>
      </c>
      <c r="BA17" s="9">
        <v>2114644</v>
      </c>
      <c r="BB17" s="248">
        <v>18592</v>
      </c>
      <c r="BC17" s="7">
        <f t="shared" si="3"/>
        <v>3118359</v>
      </c>
      <c r="BD17" s="5">
        <f t="shared" si="4"/>
        <v>13532290</v>
      </c>
      <c r="BE17" s="10">
        <v>-9503926</v>
      </c>
      <c r="BF17" s="11">
        <v>-2153</v>
      </c>
      <c r="BG17" s="11">
        <v>-27164</v>
      </c>
      <c r="BH17" s="249">
        <v>-299146</v>
      </c>
      <c r="BI17" s="7">
        <f t="shared" si="5"/>
        <v>-6414884</v>
      </c>
      <c r="BJ17" s="5">
        <f t="shared" si="6"/>
        <v>3999047</v>
      </c>
    </row>
    <row r="18" spans="1:62" x14ac:dyDescent="0.15">
      <c r="A18" s="4" t="s">
        <v>242</v>
      </c>
      <c r="B18" s="5" t="s">
        <v>8</v>
      </c>
      <c r="C18" s="6">
        <v>0</v>
      </c>
      <c r="D18" s="6">
        <v>60</v>
      </c>
      <c r="E18" s="6">
        <v>0</v>
      </c>
      <c r="F18" s="6">
        <v>1856</v>
      </c>
      <c r="G18" s="6">
        <v>0</v>
      </c>
      <c r="H18" s="6">
        <v>0</v>
      </c>
      <c r="I18" s="6">
        <v>673</v>
      </c>
      <c r="J18" s="6">
        <v>30</v>
      </c>
      <c r="K18" s="6">
        <v>0</v>
      </c>
      <c r="L18" s="6">
        <v>542</v>
      </c>
      <c r="M18" s="6">
        <v>23248</v>
      </c>
      <c r="N18" s="6">
        <v>0</v>
      </c>
      <c r="O18" s="6">
        <v>0</v>
      </c>
      <c r="P18" s="6">
        <v>3058</v>
      </c>
      <c r="Q18" s="6">
        <v>63535</v>
      </c>
      <c r="R18" s="6">
        <v>209118</v>
      </c>
      <c r="S18" s="6">
        <v>6603</v>
      </c>
      <c r="T18" s="6">
        <v>47407</v>
      </c>
      <c r="U18" s="6">
        <v>97328</v>
      </c>
      <c r="V18" s="6">
        <v>2645</v>
      </c>
      <c r="W18" s="6">
        <v>43364</v>
      </c>
      <c r="X18" s="6">
        <v>5344</v>
      </c>
      <c r="Y18" s="6">
        <v>523225</v>
      </c>
      <c r="Z18" s="6">
        <v>0</v>
      </c>
      <c r="AA18" s="6">
        <v>26536</v>
      </c>
      <c r="AB18" s="6">
        <v>0</v>
      </c>
      <c r="AC18" s="6">
        <v>310</v>
      </c>
      <c r="AD18" s="6">
        <v>1</v>
      </c>
      <c r="AE18" s="6">
        <v>0</v>
      </c>
      <c r="AF18" s="6">
        <v>3758</v>
      </c>
      <c r="AG18" s="6">
        <v>38</v>
      </c>
      <c r="AH18" s="6">
        <v>20782</v>
      </c>
      <c r="AI18" s="6">
        <v>0</v>
      </c>
      <c r="AJ18" s="6">
        <v>5</v>
      </c>
      <c r="AK18" s="6">
        <v>0</v>
      </c>
      <c r="AL18" s="6">
        <v>317843</v>
      </c>
      <c r="AM18" s="6">
        <v>0</v>
      </c>
      <c r="AN18" s="6">
        <v>0</v>
      </c>
      <c r="AO18" s="6">
        <v>278</v>
      </c>
      <c r="AP18" s="6">
        <v>0</v>
      </c>
      <c r="AQ18" s="6">
        <v>0</v>
      </c>
      <c r="AR18" s="7">
        <f t="shared" si="0"/>
        <v>1397587</v>
      </c>
      <c r="AS18" s="8">
        <v>0</v>
      </c>
      <c r="AT18" s="8">
        <v>29867</v>
      </c>
      <c r="AU18" s="8">
        <v>0</v>
      </c>
      <c r="AV18" s="8">
        <v>504193</v>
      </c>
      <c r="AW18" s="8">
        <v>5228499</v>
      </c>
      <c r="AX18" s="8">
        <v>-7360</v>
      </c>
      <c r="AY18" s="7">
        <f t="shared" si="1"/>
        <v>5755199</v>
      </c>
      <c r="AZ18" s="5">
        <f t="shared" si="2"/>
        <v>7152786</v>
      </c>
      <c r="BA18" s="9">
        <v>329052</v>
      </c>
      <c r="BB18" s="248">
        <v>5079</v>
      </c>
      <c r="BC18" s="7">
        <f t="shared" si="3"/>
        <v>6084251</v>
      </c>
      <c r="BD18" s="5">
        <f t="shared" si="4"/>
        <v>7481838</v>
      </c>
      <c r="BE18" s="10">
        <v>-6984455</v>
      </c>
      <c r="BF18" s="11">
        <v>0</v>
      </c>
      <c r="BG18" s="11">
        <v>-4282</v>
      </c>
      <c r="BH18" s="249">
        <v>-47100</v>
      </c>
      <c r="BI18" s="7">
        <f t="shared" si="5"/>
        <v>-904486</v>
      </c>
      <c r="BJ18" s="5">
        <f t="shared" si="6"/>
        <v>493101</v>
      </c>
    </row>
    <row r="19" spans="1:62" x14ac:dyDescent="0.15">
      <c r="A19" s="4" t="s">
        <v>243</v>
      </c>
      <c r="B19" s="5" t="s">
        <v>9</v>
      </c>
      <c r="C19" s="6">
        <v>0</v>
      </c>
      <c r="D19" s="6">
        <v>329</v>
      </c>
      <c r="E19" s="6">
        <v>0</v>
      </c>
      <c r="F19" s="6">
        <v>1917</v>
      </c>
      <c r="G19" s="6">
        <v>0</v>
      </c>
      <c r="H19" s="6">
        <v>0</v>
      </c>
      <c r="I19" s="6">
        <v>358</v>
      </c>
      <c r="J19" s="6">
        <v>0</v>
      </c>
      <c r="K19" s="6">
        <v>25</v>
      </c>
      <c r="L19" s="6">
        <v>4243</v>
      </c>
      <c r="M19" s="6">
        <v>27217</v>
      </c>
      <c r="N19" s="6">
        <v>74</v>
      </c>
      <c r="O19" s="6">
        <v>32</v>
      </c>
      <c r="P19" s="6">
        <v>1982</v>
      </c>
      <c r="Q19" s="6">
        <v>2678</v>
      </c>
      <c r="R19" s="6">
        <v>429789</v>
      </c>
      <c r="S19" s="6">
        <v>817</v>
      </c>
      <c r="T19" s="6">
        <v>52223</v>
      </c>
      <c r="U19" s="6">
        <v>12171</v>
      </c>
      <c r="V19" s="6">
        <v>1542</v>
      </c>
      <c r="W19" s="6">
        <v>7479</v>
      </c>
      <c r="X19" s="6">
        <v>895</v>
      </c>
      <c r="Y19" s="6">
        <v>6135</v>
      </c>
      <c r="Z19" s="6">
        <v>75</v>
      </c>
      <c r="AA19" s="6">
        <v>712</v>
      </c>
      <c r="AB19" s="6">
        <v>0</v>
      </c>
      <c r="AC19" s="6">
        <v>218</v>
      </c>
      <c r="AD19" s="6">
        <v>0</v>
      </c>
      <c r="AE19" s="6">
        <v>0</v>
      </c>
      <c r="AF19" s="6">
        <v>4675</v>
      </c>
      <c r="AG19" s="6">
        <v>92</v>
      </c>
      <c r="AH19" s="6">
        <v>1308</v>
      </c>
      <c r="AI19" s="6">
        <v>0</v>
      </c>
      <c r="AJ19" s="6">
        <v>0</v>
      </c>
      <c r="AK19" s="6">
        <v>0</v>
      </c>
      <c r="AL19" s="6">
        <v>492880</v>
      </c>
      <c r="AM19" s="6">
        <v>0</v>
      </c>
      <c r="AN19" s="6">
        <v>0</v>
      </c>
      <c r="AO19" s="6">
        <v>228</v>
      </c>
      <c r="AP19" s="6">
        <v>0</v>
      </c>
      <c r="AQ19" s="6">
        <v>0</v>
      </c>
      <c r="AR19" s="7">
        <f t="shared" si="0"/>
        <v>1050094</v>
      </c>
      <c r="AS19" s="8">
        <v>0</v>
      </c>
      <c r="AT19" s="8">
        <v>24456</v>
      </c>
      <c r="AU19" s="8">
        <v>0</v>
      </c>
      <c r="AV19" s="8">
        <v>91040</v>
      </c>
      <c r="AW19" s="8">
        <v>5830473</v>
      </c>
      <c r="AX19" s="8">
        <v>73396</v>
      </c>
      <c r="AY19" s="7">
        <f t="shared" si="1"/>
        <v>6019365</v>
      </c>
      <c r="AZ19" s="5">
        <f t="shared" si="2"/>
        <v>7069459</v>
      </c>
      <c r="BA19" s="9">
        <v>6658713</v>
      </c>
      <c r="BB19" s="248">
        <v>41056</v>
      </c>
      <c r="BC19" s="7">
        <f t="shared" si="3"/>
        <v>12678078</v>
      </c>
      <c r="BD19" s="5">
        <f t="shared" si="4"/>
        <v>13728172</v>
      </c>
      <c r="BE19" s="10">
        <v>-5752711</v>
      </c>
      <c r="BF19" s="11">
        <v>0</v>
      </c>
      <c r="BG19" s="11">
        <v>-15310</v>
      </c>
      <c r="BH19" s="249">
        <v>-168395</v>
      </c>
      <c r="BI19" s="7">
        <f t="shared" si="5"/>
        <v>6910057</v>
      </c>
      <c r="BJ19" s="5">
        <f t="shared" si="6"/>
        <v>7960151</v>
      </c>
    </row>
    <row r="20" spans="1:62" x14ac:dyDescent="0.15">
      <c r="A20" s="4" t="s">
        <v>244</v>
      </c>
      <c r="B20" s="5" t="s">
        <v>10</v>
      </c>
      <c r="C20" s="6">
        <v>301</v>
      </c>
      <c r="D20" s="6">
        <v>54</v>
      </c>
      <c r="E20" s="6">
        <v>131</v>
      </c>
      <c r="F20" s="6">
        <v>0</v>
      </c>
      <c r="G20" s="6">
        <v>0</v>
      </c>
      <c r="H20" s="6">
        <v>0</v>
      </c>
      <c r="I20" s="6">
        <v>0</v>
      </c>
      <c r="J20" s="6">
        <v>1</v>
      </c>
      <c r="K20" s="6">
        <v>0</v>
      </c>
      <c r="L20" s="6">
        <v>0</v>
      </c>
      <c r="M20" s="6">
        <v>0</v>
      </c>
      <c r="N20" s="6">
        <v>0</v>
      </c>
      <c r="O20" s="6">
        <v>0</v>
      </c>
      <c r="P20" s="6">
        <v>49</v>
      </c>
      <c r="Q20" s="6">
        <v>993</v>
      </c>
      <c r="R20" s="6">
        <v>12940</v>
      </c>
      <c r="S20" s="6">
        <v>29092</v>
      </c>
      <c r="T20" s="6">
        <v>167</v>
      </c>
      <c r="U20" s="6">
        <v>801</v>
      </c>
      <c r="V20" s="6">
        <v>970</v>
      </c>
      <c r="W20" s="6">
        <v>549</v>
      </c>
      <c r="X20" s="6">
        <v>211</v>
      </c>
      <c r="Y20" s="6">
        <v>11807</v>
      </c>
      <c r="Z20" s="6">
        <v>0</v>
      </c>
      <c r="AA20" s="6">
        <v>267</v>
      </c>
      <c r="AB20" s="6">
        <v>120</v>
      </c>
      <c r="AC20" s="6">
        <v>59704</v>
      </c>
      <c r="AD20" s="6">
        <v>365</v>
      </c>
      <c r="AE20" s="6">
        <v>0</v>
      </c>
      <c r="AF20" s="6">
        <v>2200</v>
      </c>
      <c r="AG20" s="6">
        <v>1886</v>
      </c>
      <c r="AH20" s="6">
        <v>243161</v>
      </c>
      <c r="AI20" s="6">
        <v>0</v>
      </c>
      <c r="AJ20" s="6">
        <v>1609161</v>
      </c>
      <c r="AK20" s="6">
        <v>0</v>
      </c>
      <c r="AL20" s="6">
        <v>157899</v>
      </c>
      <c r="AM20" s="6">
        <v>236</v>
      </c>
      <c r="AN20" s="6">
        <v>0</v>
      </c>
      <c r="AO20" s="6">
        <v>65262</v>
      </c>
      <c r="AP20" s="6">
        <v>37530</v>
      </c>
      <c r="AQ20" s="6">
        <v>0</v>
      </c>
      <c r="AR20" s="7">
        <f t="shared" si="0"/>
        <v>2235857</v>
      </c>
      <c r="AS20" s="8">
        <v>1872</v>
      </c>
      <c r="AT20" s="8">
        <v>255752</v>
      </c>
      <c r="AU20" s="8">
        <v>6</v>
      </c>
      <c r="AV20" s="8">
        <v>790275</v>
      </c>
      <c r="AW20" s="8">
        <v>4769090</v>
      </c>
      <c r="AX20" s="8">
        <v>-5267</v>
      </c>
      <c r="AY20" s="7">
        <f t="shared" si="1"/>
        <v>5811728</v>
      </c>
      <c r="AZ20" s="5">
        <f t="shared" si="2"/>
        <v>8047585</v>
      </c>
      <c r="BA20" s="9">
        <v>341882</v>
      </c>
      <c r="BB20" s="248">
        <v>192</v>
      </c>
      <c r="BC20" s="7">
        <f t="shared" si="3"/>
        <v>6153610</v>
      </c>
      <c r="BD20" s="5">
        <f t="shared" si="4"/>
        <v>8389467</v>
      </c>
      <c r="BE20" s="10">
        <v>-7869571</v>
      </c>
      <c r="BF20" s="11">
        <v>-1</v>
      </c>
      <c r="BG20" s="11">
        <v>-3686</v>
      </c>
      <c r="BH20" s="249">
        <v>-40698</v>
      </c>
      <c r="BI20" s="7">
        <f t="shared" si="5"/>
        <v>-1719648</v>
      </c>
      <c r="BJ20" s="5">
        <f t="shared" si="6"/>
        <v>516209</v>
      </c>
    </row>
    <row r="21" spans="1:62" x14ac:dyDescent="0.15">
      <c r="A21" s="4" t="s">
        <v>245</v>
      </c>
      <c r="B21" s="5" t="s">
        <v>220</v>
      </c>
      <c r="C21" s="6">
        <v>0</v>
      </c>
      <c r="D21" s="6">
        <v>0</v>
      </c>
      <c r="E21" s="6">
        <v>20</v>
      </c>
      <c r="F21" s="6">
        <v>352</v>
      </c>
      <c r="G21" s="6">
        <v>29</v>
      </c>
      <c r="H21" s="6">
        <v>0</v>
      </c>
      <c r="I21" s="6">
        <v>37</v>
      </c>
      <c r="J21" s="6">
        <v>6</v>
      </c>
      <c r="K21" s="6">
        <v>0</v>
      </c>
      <c r="L21" s="6">
        <v>0</v>
      </c>
      <c r="M21" s="6">
        <v>1</v>
      </c>
      <c r="N21" s="6">
        <v>0</v>
      </c>
      <c r="O21" s="6">
        <v>39</v>
      </c>
      <c r="P21" s="6">
        <v>1086</v>
      </c>
      <c r="Q21" s="6">
        <v>4325</v>
      </c>
      <c r="R21" s="6">
        <v>37497</v>
      </c>
      <c r="S21" s="6">
        <v>58441</v>
      </c>
      <c r="T21" s="6">
        <v>6225575</v>
      </c>
      <c r="U21" s="6">
        <v>440331</v>
      </c>
      <c r="V21" s="6">
        <v>430810</v>
      </c>
      <c r="W21" s="6">
        <v>30217</v>
      </c>
      <c r="X21" s="6">
        <v>26118</v>
      </c>
      <c r="Y21" s="6">
        <v>24071</v>
      </c>
      <c r="Z21" s="6">
        <v>121</v>
      </c>
      <c r="AA21" s="6">
        <v>57</v>
      </c>
      <c r="AB21" s="6">
        <v>0</v>
      </c>
      <c r="AC21" s="6">
        <v>2252</v>
      </c>
      <c r="AD21" s="6">
        <v>1311</v>
      </c>
      <c r="AE21" s="6">
        <v>0</v>
      </c>
      <c r="AF21" s="6">
        <v>349</v>
      </c>
      <c r="AG21" s="6">
        <v>20508</v>
      </c>
      <c r="AH21" s="6">
        <v>120693</v>
      </c>
      <c r="AI21" s="6">
        <v>37657</v>
      </c>
      <c r="AJ21" s="6">
        <v>141</v>
      </c>
      <c r="AK21" s="6">
        <v>0</v>
      </c>
      <c r="AL21" s="6">
        <v>499578</v>
      </c>
      <c r="AM21" s="6">
        <v>4</v>
      </c>
      <c r="AN21" s="6">
        <v>0</v>
      </c>
      <c r="AO21" s="6">
        <v>395</v>
      </c>
      <c r="AP21" s="6">
        <v>51313</v>
      </c>
      <c r="AQ21" s="6">
        <v>0</v>
      </c>
      <c r="AR21" s="7">
        <f t="shared" si="0"/>
        <v>8013334</v>
      </c>
      <c r="AS21" s="8">
        <v>341</v>
      </c>
      <c r="AT21" s="8">
        <v>69439</v>
      </c>
      <c r="AU21" s="8">
        <v>0</v>
      </c>
      <c r="AV21" s="8">
        <v>0</v>
      </c>
      <c r="AW21" s="8">
        <v>0</v>
      </c>
      <c r="AX21" s="8">
        <v>-872331</v>
      </c>
      <c r="AY21" s="7">
        <f t="shared" si="1"/>
        <v>-802551</v>
      </c>
      <c r="AZ21" s="5">
        <f t="shared" si="2"/>
        <v>7210783</v>
      </c>
      <c r="BA21" s="9">
        <v>19123121</v>
      </c>
      <c r="BB21" s="248">
        <v>43241</v>
      </c>
      <c r="BC21" s="7">
        <f t="shared" si="3"/>
        <v>18320570</v>
      </c>
      <c r="BD21" s="5">
        <f t="shared" si="4"/>
        <v>26333904</v>
      </c>
      <c r="BE21" s="10">
        <v>-5120920</v>
      </c>
      <c r="BF21" s="11">
        <v>0</v>
      </c>
      <c r="BG21" s="11">
        <v>-26890</v>
      </c>
      <c r="BH21" s="249">
        <v>-295815</v>
      </c>
      <c r="BI21" s="7">
        <f t="shared" si="5"/>
        <v>13172760</v>
      </c>
      <c r="BJ21" s="5">
        <f t="shared" si="6"/>
        <v>21186094</v>
      </c>
    </row>
    <row r="22" spans="1:62" x14ac:dyDescent="0.15">
      <c r="A22" s="4" t="s">
        <v>246</v>
      </c>
      <c r="B22" s="5" t="s">
        <v>221</v>
      </c>
      <c r="C22" s="6">
        <v>3169</v>
      </c>
      <c r="D22" s="6">
        <v>0</v>
      </c>
      <c r="E22" s="6">
        <v>3092</v>
      </c>
      <c r="F22" s="6">
        <v>5325</v>
      </c>
      <c r="G22" s="6">
        <v>0</v>
      </c>
      <c r="H22" s="6">
        <v>0</v>
      </c>
      <c r="I22" s="6">
        <v>302</v>
      </c>
      <c r="J22" s="6">
        <v>3</v>
      </c>
      <c r="K22" s="6">
        <v>0</v>
      </c>
      <c r="L22" s="6">
        <v>43</v>
      </c>
      <c r="M22" s="6">
        <v>295</v>
      </c>
      <c r="N22" s="6">
        <v>0</v>
      </c>
      <c r="O22" s="6">
        <v>24</v>
      </c>
      <c r="P22" s="6">
        <v>1447</v>
      </c>
      <c r="Q22" s="6">
        <v>4895</v>
      </c>
      <c r="R22" s="6">
        <v>82382</v>
      </c>
      <c r="S22" s="6">
        <v>9225</v>
      </c>
      <c r="T22" s="6">
        <v>161499</v>
      </c>
      <c r="U22" s="6">
        <v>410310</v>
      </c>
      <c r="V22" s="6">
        <v>22842</v>
      </c>
      <c r="W22" s="6">
        <v>262200</v>
      </c>
      <c r="X22" s="6">
        <v>8446</v>
      </c>
      <c r="Y22" s="6">
        <v>623223</v>
      </c>
      <c r="Z22" s="6">
        <v>151</v>
      </c>
      <c r="AA22" s="6">
        <v>554</v>
      </c>
      <c r="AB22" s="6">
        <v>0</v>
      </c>
      <c r="AC22" s="6">
        <v>14690</v>
      </c>
      <c r="AD22" s="6">
        <v>87</v>
      </c>
      <c r="AE22" s="6">
        <v>849</v>
      </c>
      <c r="AF22" s="6">
        <v>13578</v>
      </c>
      <c r="AG22" s="6">
        <v>3476</v>
      </c>
      <c r="AH22" s="6">
        <v>109920</v>
      </c>
      <c r="AI22" s="6">
        <v>30798</v>
      </c>
      <c r="AJ22" s="6">
        <v>8803</v>
      </c>
      <c r="AK22" s="6">
        <v>0</v>
      </c>
      <c r="AL22" s="6">
        <v>323803</v>
      </c>
      <c r="AM22" s="6">
        <v>414</v>
      </c>
      <c r="AN22" s="6">
        <v>411</v>
      </c>
      <c r="AO22" s="6">
        <v>5541</v>
      </c>
      <c r="AP22" s="6">
        <v>0</v>
      </c>
      <c r="AQ22" s="6">
        <v>1094</v>
      </c>
      <c r="AR22" s="7">
        <f t="shared" si="0"/>
        <v>2112891</v>
      </c>
      <c r="AS22" s="8">
        <v>58548</v>
      </c>
      <c r="AT22" s="8">
        <v>4087927</v>
      </c>
      <c r="AU22" s="8">
        <v>0</v>
      </c>
      <c r="AV22" s="8">
        <v>800771</v>
      </c>
      <c r="AW22" s="8">
        <v>5008986</v>
      </c>
      <c r="AX22" s="8">
        <v>-240924</v>
      </c>
      <c r="AY22" s="7">
        <f t="shared" si="1"/>
        <v>9715308</v>
      </c>
      <c r="AZ22" s="5">
        <f t="shared" si="2"/>
        <v>11828199</v>
      </c>
      <c r="BA22" s="9">
        <v>3147215</v>
      </c>
      <c r="BB22" s="248">
        <v>12834</v>
      </c>
      <c r="BC22" s="7">
        <f t="shared" si="3"/>
        <v>12862523</v>
      </c>
      <c r="BD22" s="5">
        <f t="shared" si="4"/>
        <v>14975414</v>
      </c>
      <c r="BE22" s="10">
        <v>-10685845</v>
      </c>
      <c r="BF22" s="11">
        <v>0</v>
      </c>
      <c r="BG22" s="11">
        <v>-5306</v>
      </c>
      <c r="BH22" s="249">
        <v>-58910</v>
      </c>
      <c r="BI22" s="7">
        <f t="shared" si="5"/>
        <v>2171372</v>
      </c>
      <c r="BJ22" s="5">
        <f t="shared" si="6"/>
        <v>4284263</v>
      </c>
    </row>
    <row r="23" spans="1:62" x14ac:dyDescent="0.15">
      <c r="A23" s="4" t="s">
        <v>247</v>
      </c>
      <c r="B23" s="5" t="s">
        <v>11</v>
      </c>
      <c r="C23" s="6">
        <v>18</v>
      </c>
      <c r="D23" s="6">
        <v>175</v>
      </c>
      <c r="E23" s="6">
        <v>286</v>
      </c>
      <c r="F23" s="6">
        <v>22</v>
      </c>
      <c r="G23" s="6">
        <v>1009</v>
      </c>
      <c r="H23" s="6">
        <v>2</v>
      </c>
      <c r="I23" s="6">
        <v>39</v>
      </c>
      <c r="J23" s="6">
        <v>19</v>
      </c>
      <c r="K23" s="6">
        <v>18</v>
      </c>
      <c r="L23" s="6">
        <v>3</v>
      </c>
      <c r="M23" s="6">
        <v>86</v>
      </c>
      <c r="N23" s="6">
        <v>0</v>
      </c>
      <c r="O23" s="6">
        <v>4</v>
      </c>
      <c r="P23" s="6">
        <v>150</v>
      </c>
      <c r="Q23" s="6">
        <v>626</v>
      </c>
      <c r="R23" s="6">
        <v>446</v>
      </c>
      <c r="S23" s="6">
        <v>11</v>
      </c>
      <c r="T23" s="6">
        <v>778</v>
      </c>
      <c r="U23" s="6">
        <v>93</v>
      </c>
      <c r="V23" s="6">
        <v>40286</v>
      </c>
      <c r="W23" s="6">
        <v>1680</v>
      </c>
      <c r="X23" s="6">
        <v>67</v>
      </c>
      <c r="Y23" s="6">
        <v>174158</v>
      </c>
      <c r="Z23" s="6">
        <v>267</v>
      </c>
      <c r="AA23" s="6">
        <v>31</v>
      </c>
      <c r="AB23" s="6">
        <v>125</v>
      </c>
      <c r="AC23" s="6">
        <v>16379</v>
      </c>
      <c r="AD23" s="6">
        <v>3161</v>
      </c>
      <c r="AE23" s="6">
        <v>2474</v>
      </c>
      <c r="AF23" s="6">
        <v>3763</v>
      </c>
      <c r="AG23" s="6">
        <v>3677</v>
      </c>
      <c r="AH23" s="6">
        <v>129047</v>
      </c>
      <c r="AI23" s="6">
        <v>4245</v>
      </c>
      <c r="AJ23" s="6">
        <v>1840</v>
      </c>
      <c r="AK23" s="6">
        <v>305</v>
      </c>
      <c r="AL23" s="6">
        <v>53269</v>
      </c>
      <c r="AM23" s="6">
        <v>41</v>
      </c>
      <c r="AN23" s="6">
        <v>1442</v>
      </c>
      <c r="AO23" s="6">
        <v>3657</v>
      </c>
      <c r="AP23" s="6">
        <v>0</v>
      </c>
      <c r="AQ23" s="6">
        <v>0</v>
      </c>
      <c r="AR23" s="7">
        <f t="shared" si="0"/>
        <v>443699</v>
      </c>
      <c r="AS23" s="8">
        <v>29461</v>
      </c>
      <c r="AT23" s="8">
        <v>4225782</v>
      </c>
      <c r="AU23" s="8">
        <v>0</v>
      </c>
      <c r="AV23" s="8">
        <v>2395462</v>
      </c>
      <c r="AW23" s="8">
        <v>3678748</v>
      </c>
      <c r="AX23" s="8">
        <v>-14394</v>
      </c>
      <c r="AY23" s="7">
        <f t="shared" si="1"/>
        <v>10315059</v>
      </c>
      <c r="AZ23" s="5">
        <f t="shared" si="2"/>
        <v>10758758</v>
      </c>
      <c r="BA23" s="9">
        <v>866249</v>
      </c>
      <c r="BB23" s="248">
        <v>8560</v>
      </c>
      <c r="BC23" s="7">
        <f t="shared" si="3"/>
        <v>11181308</v>
      </c>
      <c r="BD23" s="5">
        <f t="shared" si="4"/>
        <v>11625007</v>
      </c>
      <c r="BE23" s="10">
        <v>-9894838</v>
      </c>
      <c r="BF23" s="11">
        <v>0</v>
      </c>
      <c r="BG23" s="11">
        <v>0</v>
      </c>
      <c r="BH23" s="249">
        <v>-2880</v>
      </c>
      <c r="BI23" s="7">
        <f t="shared" si="5"/>
        <v>1286470</v>
      </c>
      <c r="BJ23" s="5">
        <f t="shared" si="6"/>
        <v>1730169</v>
      </c>
    </row>
    <row r="24" spans="1:62" x14ac:dyDescent="0.15">
      <c r="A24" s="4" t="s">
        <v>248</v>
      </c>
      <c r="B24" s="5" t="s">
        <v>222</v>
      </c>
      <c r="C24" s="6">
        <v>0</v>
      </c>
      <c r="D24" s="6">
        <v>0</v>
      </c>
      <c r="E24" s="6">
        <v>210254</v>
      </c>
      <c r="F24" s="6">
        <v>30</v>
      </c>
      <c r="G24" s="6">
        <v>0</v>
      </c>
      <c r="H24" s="6">
        <v>0</v>
      </c>
      <c r="I24" s="6">
        <v>0</v>
      </c>
      <c r="J24" s="6">
        <v>0</v>
      </c>
      <c r="K24" s="6">
        <v>0</v>
      </c>
      <c r="L24" s="6">
        <v>0</v>
      </c>
      <c r="M24" s="6">
        <v>0</v>
      </c>
      <c r="N24" s="6">
        <v>0</v>
      </c>
      <c r="O24" s="6">
        <v>0</v>
      </c>
      <c r="P24" s="6">
        <v>0</v>
      </c>
      <c r="Q24" s="6">
        <v>0</v>
      </c>
      <c r="R24" s="6">
        <v>66</v>
      </c>
      <c r="S24" s="6">
        <v>0</v>
      </c>
      <c r="T24" s="6">
        <v>0</v>
      </c>
      <c r="U24" s="6">
        <v>0</v>
      </c>
      <c r="V24" s="6">
        <v>0</v>
      </c>
      <c r="W24" s="6">
        <v>1070091</v>
      </c>
      <c r="X24" s="6">
        <v>0</v>
      </c>
      <c r="Y24" s="6">
        <v>0</v>
      </c>
      <c r="Z24" s="6">
        <v>0</v>
      </c>
      <c r="AA24" s="6">
        <v>0</v>
      </c>
      <c r="AB24" s="6">
        <v>0</v>
      </c>
      <c r="AC24" s="6">
        <v>0</v>
      </c>
      <c r="AD24" s="6">
        <v>0</v>
      </c>
      <c r="AE24" s="6">
        <v>0</v>
      </c>
      <c r="AF24" s="6">
        <v>1063235</v>
      </c>
      <c r="AG24" s="6">
        <v>0</v>
      </c>
      <c r="AH24" s="6">
        <v>532707</v>
      </c>
      <c r="AI24" s="6">
        <v>3848</v>
      </c>
      <c r="AJ24" s="6">
        <v>0</v>
      </c>
      <c r="AK24" s="6">
        <v>0</v>
      </c>
      <c r="AL24" s="6">
        <v>2116180</v>
      </c>
      <c r="AM24" s="6">
        <v>0</v>
      </c>
      <c r="AN24" s="6">
        <v>0</v>
      </c>
      <c r="AO24" s="6">
        <v>1202</v>
      </c>
      <c r="AP24" s="6">
        <v>0</v>
      </c>
      <c r="AQ24" s="6">
        <v>0</v>
      </c>
      <c r="AR24" s="7">
        <f t="shared" si="0"/>
        <v>4997613</v>
      </c>
      <c r="AS24" s="8">
        <v>0</v>
      </c>
      <c r="AT24" s="8">
        <v>12382061</v>
      </c>
      <c r="AU24" s="8">
        <v>0</v>
      </c>
      <c r="AV24" s="8">
        <v>1305723</v>
      </c>
      <c r="AW24" s="8">
        <v>6211762</v>
      </c>
      <c r="AX24" s="8">
        <v>-218473</v>
      </c>
      <c r="AY24" s="7">
        <f t="shared" si="1"/>
        <v>19681073</v>
      </c>
      <c r="AZ24" s="5">
        <f t="shared" si="2"/>
        <v>24678686</v>
      </c>
      <c r="BA24" s="9">
        <v>4726796</v>
      </c>
      <c r="BB24" s="248">
        <v>51417</v>
      </c>
      <c r="BC24" s="7">
        <f t="shared" si="3"/>
        <v>24407869</v>
      </c>
      <c r="BD24" s="5">
        <f t="shared" si="4"/>
        <v>29405482</v>
      </c>
      <c r="BE24" s="10">
        <v>-24222660</v>
      </c>
      <c r="BF24" s="11">
        <v>0</v>
      </c>
      <c r="BG24" s="11">
        <v>-2674</v>
      </c>
      <c r="BH24" s="249">
        <v>-135955</v>
      </c>
      <c r="BI24" s="7">
        <f t="shared" si="5"/>
        <v>182535</v>
      </c>
      <c r="BJ24" s="5">
        <f t="shared" si="6"/>
        <v>5180148</v>
      </c>
    </row>
    <row r="25" spans="1:62" x14ac:dyDescent="0.15">
      <c r="A25" s="4" t="s">
        <v>249</v>
      </c>
      <c r="B25" s="5" t="s">
        <v>12</v>
      </c>
      <c r="C25" s="6">
        <v>42706</v>
      </c>
      <c r="D25" s="6">
        <v>4220</v>
      </c>
      <c r="E25" s="6">
        <v>23549</v>
      </c>
      <c r="F25" s="6">
        <v>8819</v>
      </c>
      <c r="G25" s="6">
        <v>324509</v>
      </c>
      <c r="H25" s="6">
        <v>22944</v>
      </c>
      <c r="I25" s="6">
        <v>121987</v>
      </c>
      <c r="J25" s="6">
        <v>19903</v>
      </c>
      <c r="K25" s="6">
        <v>307</v>
      </c>
      <c r="L25" s="6">
        <v>7236</v>
      </c>
      <c r="M25" s="6">
        <v>92264</v>
      </c>
      <c r="N25" s="6">
        <v>12</v>
      </c>
      <c r="O25" s="6">
        <v>370684</v>
      </c>
      <c r="P25" s="6">
        <v>3762</v>
      </c>
      <c r="Q25" s="6">
        <v>330</v>
      </c>
      <c r="R25" s="6">
        <v>30138</v>
      </c>
      <c r="S25" s="6">
        <v>1976</v>
      </c>
      <c r="T25" s="6">
        <v>32242</v>
      </c>
      <c r="U25" s="6">
        <v>5356</v>
      </c>
      <c r="V25" s="6">
        <v>4754</v>
      </c>
      <c r="W25" s="6">
        <v>2149</v>
      </c>
      <c r="X25" s="6">
        <v>177460</v>
      </c>
      <c r="Y25" s="6">
        <v>275923</v>
      </c>
      <c r="Z25" s="6">
        <v>90941</v>
      </c>
      <c r="AA25" s="6">
        <v>9148</v>
      </c>
      <c r="AB25" s="6">
        <v>27857</v>
      </c>
      <c r="AC25" s="6">
        <v>445495</v>
      </c>
      <c r="AD25" s="6">
        <v>433827</v>
      </c>
      <c r="AE25" s="6">
        <v>2244</v>
      </c>
      <c r="AF25" s="6">
        <v>89430</v>
      </c>
      <c r="AG25" s="6">
        <v>494950</v>
      </c>
      <c r="AH25" s="6">
        <v>416679</v>
      </c>
      <c r="AI25" s="6">
        <v>650632</v>
      </c>
      <c r="AJ25" s="6">
        <v>352812</v>
      </c>
      <c r="AK25" s="6">
        <v>177980</v>
      </c>
      <c r="AL25" s="6">
        <v>305559</v>
      </c>
      <c r="AM25" s="6">
        <v>18482</v>
      </c>
      <c r="AN25" s="6">
        <v>39925</v>
      </c>
      <c r="AO25" s="6">
        <v>179968</v>
      </c>
      <c r="AP25" s="6">
        <v>206361</v>
      </c>
      <c r="AQ25" s="6">
        <v>3577</v>
      </c>
      <c r="AR25" s="7">
        <f t="shared" si="0"/>
        <v>5519097</v>
      </c>
      <c r="AS25" s="8">
        <v>170662</v>
      </c>
      <c r="AT25" s="8">
        <v>3359056</v>
      </c>
      <c r="AU25" s="8">
        <v>1</v>
      </c>
      <c r="AV25" s="8">
        <v>153711</v>
      </c>
      <c r="AW25" s="8">
        <v>986408</v>
      </c>
      <c r="AX25" s="8">
        <v>-40370</v>
      </c>
      <c r="AY25" s="7">
        <f t="shared" si="1"/>
        <v>4629468</v>
      </c>
      <c r="AZ25" s="5">
        <f t="shared" si="2"/>
        <v>10148565</v>
      </c>
      <c r="BA25" s="9">
        <v>1509209</v>
      </c>
      <c r="BB25" s="248">
        <v>9800</v>
      </c>
      <c r="BC25" s="7">
        <f t="shared" si="3"/>
        <v>6138677</v>
      </c>
      <c r="BD25" s="5">
        <f t="shared" si="4"/>
        <v>11657774</v>
      </c>
      <c r="BE25" s="10">
        <v>-7418529</v>
      </c>
      <c r="BF25" s="11">
        <v>-354</v>
      </c>
      <c r="BG25" s="11">
        <v>-1075</v>
      </c>
      <c r="BH25" s="249">
        <v>-45686</v>
      </c>
      <c r="BI25" s="7">
        <f t="shared" si="5"/>
        <v>-1281281</v>
      </c>
      <c r="BJ25" s="5">
        <f t="shared" si="6"/>
        <v>4237816</v>
      </c>
    </row>
    <row r="26" spans="1:62" x14ac:dyDescent="0.15">
      <c r="A26" s="4" t="s">
        <v>250</v>
      </c>
      <c r="B26" s="5" t="s">
        <v>223</v>
      </c>
      <c r="C26" s="6">
        <v>156351</v>
      </c>
      <c r="D26" s="6">
        <v>687</v>
      </c>
      <c r="E26" s="6">
        <v>10167</v>
      </c>
      <c r="F26" s="6">
        <v>5400</v>
      </c>
      <c r="G26" s="6">
        <v>68450</v>
      </c>
      <c r="H26" s="6">
        <v>2157</v>
      </c>
      <c r="I26" s="6">
        <v>52486</v>
      </c>
      <c r="J26" s="6">
        <v>12889</v>
      </c>
      <c r="K26" s="6">
        <v>1945</v>
      </c>
      <c r="L26" s="6">
        <v>6572</v>
      </c>
      <c r="M26" s="6">
        <v>56398</v>
      </c>
      <c r="N26" s="6">
        <v>389</v>
      </c>
      <c r="O26" s="6">
        <v>26366</v>
      </c>
      <c r="P26" s="6">
        <v>21325</v>
      </c>
      <c r="Q26" s="6">
        <v>1055</v>
      </c>
      <c r="R26" s="6">
        <v>11220</v>
      </c>
      <c r="S26" s="6">
        <v>1130</v>
      </c>
      <c r="T26" s="6">
        <v>103461</v>
      </c>
      <c r="U26" s="6">
        <v>10914</v>
      </c>
      <c r="V26" s="6">
        <v>3731</v>
      </c>
      <c r="W26" s="6">
        <v>3492</v>
      </c>
      <c r="X26" s="6">
        <v>6436</v>
      </c>
      <c r="Y26" s="6">
        <v>69021</v>
      </c>
      <c r="Z26" s="6">
        <v>524908</v>
      </c>
      <c r="AA26" s="6">
        <v>183985</v>
      </c>
      <c r="AB26" s="6">
        <v>15122</v>
      </c>
      <c r="AC26" s="6">
        <v>302673</v>
      </c>
      <c r="AD26" s="6">
        <v>110750</v>
      </c>
      <c r="AE26" s="6">
        <v>911285</v>
      </c>
      <c r="AF26" s="6">
        <v>658154</v>
      </c>
      <c r="AG26" s="6">
        <v>176369</v>
      </c>
      <c r="AH26" s="6">
        <v>503390</v>
      </c>
      <c r="AI26" s="6">
        <v>355980</v>
      </c>
      <c r="AJ26" s="6">
        <v>355706</v>
      </c>
      <c r="AK26" s="6">
        <v>10654</v>
      </c>
      <c r="AL26" s="6">
        <v>83309</v>
      </c>
      <c r="AM26" s="6">
        <v>17357</v>
      </c>
      <c r="AN26" s="6">
        <v>29269</v>
      </c>
      <c r="AO26" s="6">
        <v>81361</v>
      </c>
      <c r="AP26" s="6">
        <v>0</v>
      </c>
      <c r="AQ26" s="6">
        <v>69306</v>
      </c>
      <c r="AR26" s="7">
        <f t="shared" si="0"/>
        <v>5021620</v>
      </c>
      <c r="AS26" s="8">
        <v>0</v>
      </c>
      <c r="AT26" s="8">
        <v>0</v>
      </c>
      <c r="AU26" s="8">
        <v>0</v>
      </c>
      <c r="AV26" s="8">
        <v>42295828</v>
      </c>
      <c r="AW26" s="8">
        <v>37535714</v>
      </c>
      <c r="AX26" s="8">
        <v>0</v>
      </c>
      <c r="AY26" s="7">
        <f t="shared" si="1"/>
        <v>79831542</v>
      </c>
      <c r="AZ26" s="5">
        <f t="shared" si="2"/>
        <v>84853162</v>
      </c>
      <c r="BA26" s="9">
        <v>0</v>
      </c>
      <c r="BB26" s="248">
        <v>0</v>
      </c>
      <c r="BC26" s="7">
        <f t="shared" si="3"/>
        <v>79831542</v>
      </c>
      <c r="BD26" s="5">
        <f t="shared" si="4"/>
        <v>84853162</v>
      </c>
      <c r="BE26" s="10">
        <v>0</v>
      </c>
      <c r="BF26" s="11">
        <v>0</v>
      </c>
      <c r="BG26" s="11">
        <v>0</v>
      </c>
      <c r="BH26" s="249">
        <v>0</v>
      </c>
      <c r="BI26" s="7">
        <f t="shared" si="5"/>
        <v>79831542</v>
      </c>
      <c r="BJ26" s="5">
        <f t="shared" si="6"/>
        <v>84853162</v>
      </c>
    </row>
    <row r="27" spans="1:62" x14ac:dyDescent="0.15">
      <c r="A27" s="4" t="s">
        <v>251</v>
      </c>
      <c r="B27" s="5" t="s">
        <v>224</v>
      </c>
      <c r="C27" s="6">
        <v>612225</v>
      </c>
      <c r="D27" s="6">
        <v>11413</v>
      </c>
      <c r="E27" s="6">
        <v>209630</v>
      </c>
      <c r="F27" s="6">
        <v>160952</v>
      </c>
      <c r="G27" s="6">
        <v>897070</v>
      </c>
      <c r="H27" s="6">
        <v>19780</v>
      </c>
      <c r="I27" s="6">
        <v>525283</v>
      </c>
      <c r="J27" s="6">
        <v>112858</v>
      </c>
      <c r="K27" s="6">
        <v>5523</v>
      </c>
      <c r="L27" s="6">
        <v>34658</v>
      </c>
      <c r="M27" s="6">
        <v>399561</v>
      </c>
      <c r="N27" s="6">
        <v>2187</v>
      </c>
      <c r="O27" s="6">
        <v>311002</v>
      </c>
      <c r="P27" s="6">
        <v>84094</v>
      </c>
      <c r="Q27" s="6">
        <v>4895</v>
      </c>
      <c r="R27" s="6">
        <v>69675</v>
      </c>
      <c r="S27" s="6">
        <v>4958</v>
      </c>
      <c r="T27" s="6">
        <v>554642</v>
      </c>
      <c r="U27" s="6">
        <v>63500</v>
      </c>
      <c r="V27" s="6">
        <v>9013</v>
      </c>
      <c r="W27" s="6">
        <v>57643</v>
      </c>
      <c r="X27" s="6">
        <v>78518</v>
      </c>
      <c r="Y27" s="6">
        <v>230849</v>
      </c>
      <c r="Z27" s="6">
        <v>2841438</v>
      </c>
      <c r="AA27" s="6">
        <v>166032</v>
      </c>
      <c r="AB27" s="6">
        <v>344642</v>
      </c>
      <c r="AC27" s="6">
        <v>2180054</v>
      </c>
      <c r="AD27" s="6">
        <v>157217</v>
      </c>
      <c r="AE27" s="6">
        <v>178182</v>
      </c>
      <c r="AF27" s="6">
        <v>606938</v>
      </c>
      <c r="AG27" s="6">
        <v>302625</v>
      </c>
      <c r="AH27" s="6">
        <v>658671</v>
      </c>
      <c r="AI27" s="6">
        <v>719629</v>
      </c>
      <c r="AJ27" s="6">
        <v>1326870</v>
      </c>
      <c r="AK27" s="6">
        <v>19632</v>
      </c>
      <c r="AL27" s="6">
        <v>395105</v>
      </c>
      <c r="AM27" s="6">
        <v>360904</v>
      </c>
      <c r="AN27" s="6">
        <v>493067</v>
      </c>
      <c r="AO27" s="6">
        <v>536465</v>
      </c>
      <c r="AP27" s="6">
        <v>0</v>
      </c>
      <c r="AQ27" s="6">
        <v>12978</v>
      </c>
      <c r="AR27" s="7">
        <f t="shared" si="0"/>
        <v>15760378</v>
      </c>
      <c r="AS27" s="8">
        <v>3098</v>
      </c>
      <c r="AT27" s="8">
        <v>4475048</v>
      </c>
      <c r="AU27" s="8">
        <v>0</v>
      </c>
      <c r="AV27" s="8">
        <v>0</v>
      </c>
      <c r="AW27" s="8">
        <v>0</v>
      </c>
      <c r="AX27" s="8">
        <v>0</v>
      </c>
      <c r="AY27" s="7">
        <f t="shared" si="1"/>
        <v>4478146</v>
      </c>
      <c r="AZ27" s="5">
        <f t="shared" si="2"/>
        <v>20238524</v>
      </c>
      <c r="BA27" s="9">
        <v>1395811</v>
      </c>
      <c r="BB27" s="248">
        <v>14826</v>
      </c>
      <c r="BC27" s="7">
        <f t="shared" si="3"/>
        <v>5873957</v>
      </c>
      <c r="BD27" s="5">
        <f t="shared" si="4"/>
        <v>21634335</v>
      </c>
      <c r="BE27" s="10">
        <v>-621206</v>
      </c>
      <c r="BF27" s="11">
        <v>0</v>
      </c>
      <c r="BG27" s="11">
        <v>0</v>
      </c>
      <c r="BH27" s="249">
        <v>-1258</v>
      </c>
      <c r="BI27" s="7">
        <f t="shared" si="5"/>
        <v>5252751</v>
      </c>
      <c r="BJ27" s="5">
        <f t="shared" si="6"/>
        <v>21013129</v>
      </c>
    </row>
    <row r="28" spans="1:62" x14ac:dyDescent="0.15">
      <c r="A28" s="4" t="s">
        <v>252</v>
      </c>
      <c r="B28" s="5" t="s">
        <v>13</v>
      </c>
      <c r="C28" s="6">
        <v>45275</v>
      </c>
      <c r="D28" s="6">
        <v>431</v>
      </c>
      <c r="E28" s="6">
        <v>9907</v>
      </c>
      <c r="F28" s="6">
        <v>7705</v>
      </c>
      <c r="G28" s="6">
        <v>89762</v>
      </c>
      <c r="H28" s="6">
        <v>1398</v>
      </c>
      <c r="I28" s="6">
        <v>10441</v>
      </c>
      <c r="J28" s="6">
        <v>4645</v>
      </c>
      <c r="K28" s="6">
        <v>127</v>
      </c>
      <c r="L28" s="6">
        <v>726</v>
      </c>
      <c r="M28" s="6">
        <v>7333</v>
      </c>
      <c r="N28" s="6">
        <v>22</v>
      </c>
      <c r="O28" s="6">
        <v>3435</v>
      </c>
      <c r="P28" s="6">
        <v>1794</v>
      </c>
      <c r="Q28" s="6">
        <v>259</v>
      </c>
      <c r="R28" s="6">
        <v>3288</v>
      </c>
      <c r="S28" s="6">
        <v>160</v>
      </c>
      <c r="T28" s="6">
        <v>17880</v>
      </c>
      <c r="U28" s="6">
        <v>1134</v>
      </c>
      <c r="V28" s="6">
        <v>303</v>
      </c>
      <c r="W28" s="6">
        <v>1901</v>
      </c>
      <c r="X28" s="6">
        <v>1810</v>
      </c>
      <c r="Y28" s="6">
        <v>67123</v>
      </c>
      <c r="Z28" s="6">
        <v>23232</v>
      </c>
      <c r="AA28" s="6">
        <v>356094</v>
      </c>
      <c r="AB28" s="6">
        <v>36214</v>
      </c>
      <c r="AC28" s="6">
        <v>176744</v>
      </c>
      <c r="AD28" s="6">
        <v>30514</v>
      </c>
      <c r="AE28" s="6">
        <v>15758</v>
      </c>
      <c r="AF28" s="6">
        <v>224401</v>
      </c>
      <c r="AG28" s="6">
        <v>117911</v>
      </c>
      <c r="AH28" s="6">
        <v>213528</v>
      </c>
      <c r="AI28" s="6">
        <v>305805</v>
      </c>
      <c r="AJ28" s="6">
        <v>495036</v>
      </c>
      <c r="AK28" s="6">
        <v>9139</v>
      </c>
      <c r="AL28" s="6">
        <v>190248</v>
      </c>
      <c r="AM28" s="6">
        <v>71351</v>
      </c>
      <c r="AN28" s="6">
        <v>131933</v>
      </c>
      <c r="AO28" s="6">
        <v>132423</v>
      </c>
      <c r="AP28" s="6">
        <v>0</v>
      </c>
      <c r="AQ28" s="6">
        <v>3294</v>
      </c>
      <c r="AR28" s="7">
        <f t="shared" si="0"/>
        <v>2810484</v>
      </c>
      <c r="AS28" s="8">
        <v>1299</v>
      </c>
      <c r="AT28" s="8">
        <v>1065826</v>
      </c>
      <c r="AU28" s="8">
        <v>-179369</v>
      </c>
      <c r="AV28" s="8">
        <v>0</v>
      </c>
      <c r="AW28" s="8">
        <v>0</v>
      </c>
      <c r="AX28" s="8">
        <v>0</v>
      </c>
      <c r="AY28" s="7">
        <f t="shared" si="1"/>
        <v>887756</v>
      </c>
      <c r="AZ28" s="5">
        <f t="shared" si="2"/>
        <v>3698240</v>
      </c>
      <c r="BA28" s="9">
        <v>5703</v>
      </c>
      <c r="BB28" s="248">
        <v>5703</v>
      </c>
      <c r="BC28" s="7">
        <f t="shared" si="3"/>
        <v>893459</v>
      </c>
      <c r="BD28" s="5">
        <f t="shared" si="4"/>
        <v>3703943</v>
      </c>
      <c r="BE28" s="10">
        <v>-447</v>
      </c>
      <c r="BF28" s="11">
        <v>0</v>
      </c>
      <c r="BG28" s="11">
        <v>0</v>
      </c>
      <c r="BH28" s="249">
        <v>-447</v>
      </c>
      <c r="BI28" s="7">
        <f t="shared" si="5"/>
        <v>893012</v>
      </c>
      <c r="BJ28" s="5">
        <f t="shared" si="6"/>
        <v>3703496</v>
      </c>
    </row>
    <row r="29" spans="1:62" x14ac:dyDescent="0.15">
      <c r="A29" s="4" t="s">
        <v>253</v>
      </c>
      <c r="B29" s="5" t="s">
        <v>14</v>
      </c>
      <c r="C29" s="6">
        <v>4060</v>
      </c>
      <c r="D29" s="6">
        <v>168</v>
      </c>
      <c r="E29" s="6">
        <v>621</v>
      </c>
      <c r="F29" s="6">
        <v>5026</v>
      </c>
      <c r="G29" s="6">
        <v>64836</v>
      </c>
      <c r="H29" s="6">
        <v>330</v>
      </c>
      <c r="I29" s="6">
        <v>7371</v>
      </c>
      <c r="J29" s="6">
        <v>5052</v>
      </c>
      <c r="K29" s="6">
        <v>2</v>
      </c>
      <c r="L29" s="6">
        <v>66</v>
      </c>
      <c r="M29" s="6">
        <v>16038</v>
      </c>
      <c r="N29" s="6">
        <v>0</v>
      </c>
      <c r="O29" s="6">
        <v>34</v>
      </c>
      <c r="P29" s="6">
        <v>316</v>
      </c>
      <c r="Q29" s="6">
        <v>89</v>
      </c>
      <c r="R29" s="6">
        <v>162</v>
      </c>
      <c r="S29" s="6">
        <v>78</v>
      </c>
      <c r="T29" s="6">
        <v>13587</v>
      </c>
      <c r="U29" s="6">
        <v>1117</v>
      </c>
      <c r="V29" s="6">
        <v>331</v>
      </c>
      <c r="W29" s="6">
        <v>605</v>
      </c>
      <c r="X29" s="6">
        <v>1045</v>
      </c>
      <c r="Y29" s="6">
        <v>181389</v>
      </c>
      <c r="Z29" s="6">
        <v>566693</v>
      </c>
      <c r="AA29" s="6">
        <v>7920</v>
      </c>
      <c r="AB29" s="6">
        <v>0</v>
      </c>
      <c r="AC29" s="6">
        <v>86745</v>
      </c>
      <c r="AD29" s="6">
        <v>86360</v>
      </c>
      <c r="AE29" s="6">
        <v>1003</v>
      </c>
      <c r="AF29" s="6">
        <v>186143</v>
      </c>
      <c r="AG29" s="6">
        <v>249149</v>
      </c>
      <c r="AH29" s="6">
        <v>1145639</v>
      </c>
      <c r="AI29" s="6">
        <v>245471</v>
      </c>
      <c r="AJ29" s="6">
        <v>376779</v>
      </c>
      <c r="AK29" s="6">
        <v>178</v>
      </c>
      <c r="AL29" s="6">
        <v>104470</v>
      </c>
      <c r="AM29" s="6">
        <v>225236</v>
      </c>
      <c r="AN29" s="6">
        <v>226707</v>
      </c>
      <c r="AO29" s="6">
        <v>193311</v>
      </c>
      <c r="AP29" s="6">
        <v>0</v>
      </c>
      <c r="AQ29" s="6">
        <v>37696</v>
      </c>
      <c r="AR29" s="7">
        <f t="shared" si="0"/>
        <v>4041823</v>
      </c>
      <c r="AS29" s="8">
        <v>0</v>
      </c>
      <c r="AT29" s="8">
        <v>722208</v>
      </c>
      <c r="AU29" s="8">
        <v>1194668</v>
      </c>
      <c r="AV29" s="8">
        <v>0</v>
      </c>
      <c r="AW29" s="8">
        <v>0</v>
      </c>
      <c r="AX29" s="8">
        <v>0</v>
      </c>
      <c r="AY29" s="7">
        <f t="shared" si="1"/>
        <v>1916876</v>
      </c>
      <c r="AZ29" s="5">
        <f t="shared" si="2"/>
        <v>5958699</v>
      </c>
      <c r="BA29" s="9">
        <v>4687</v>
      </c>
      <c r="BB29" s="248">
        <v>4687</v>
      </c>
      <c r="BC29" s="7">
        <f t="shared" si="3"/>
        <v>1921563</v>
      </c>
      <c r="BD29" s="5">
        <f t="shared" si="4"/>
        <v>5963386</v>
      </c>
      <c r="BE29" s="10">
        <v>-117</v>
      </c>
      <c r="BF29" s="11">
        <v>0</v>
      </c>
      <c r="BG29" s="11">
        <v>0</v>
      </c>
      <c r="BH29" s="249">
        <v>-117</v>
      </c>
      <c r="BI29" s="7">
        <f t="shared" si="5"/>
        <v>1921446</v>
      </c>
      <c r="BJ29" s="5">
        <f t="shared" si="6"/>
        <v>5963269</v>
      </c>
    </row>
    <row r="30" spans="1:62" x14ac:dyDescent="0.15">
      <c r="A30" s="4" t="s">
        <v>254</v>
      </c>
      <c r="B30" s="5" t="s">
        <v>15</v>
      </c>
      <c r="C30" s="6">
        <v>2437419</v>
      </c>
      <c r="D30" s="6">
        <v>28834</v>
      </c>
      <c r="E30" s="6">
        <v>645301</v>
      </c>
      <c r="F30" s="6">
        <v>41122</v>
      </c>
      <c r="G30" s="6">
        <v>5935019</v>
      </c>
      <c r="H30" s="6">
        <v>89687</v>
      </c>
      <c r="I30" s="6">
        <v>477627</v>
      </c>
      <c r="J30" s="6">
        <v>93163</v>
      </c>
      <c r="K30" s="6">
        <v>6584</v>
      </c>
      <c r="L30" s="6">
        <v>75828</v>
      </c>
      <c r="M30" s="6">
        <v>328860</v>
      </c>
      <c r="N30" s="6">
        <v>6973</v>
      </c>
      <c r="O30" s="6">
        <v>51995</v>
      </c>
      <c r="P30" s="6">
        <v>114049</v>
      </c>
      <c r="Q30" s="6">
        <v>15009</v>
      </c>
      <c r="R30" s="6">
        <v>245411</v>
      </c>
      <c r="S30" s="6">
        <v>24246</v>
      </c>
      <c r="T30" s="6">
        <v>799432</v>
      </c>
      <c r="U30" s="6">
        <v>194280</v>
      </c>
      <c r="V30" s="6">
        <v>65346</v>
      </c>
      <c r="W30" s="6">
        <v>205633</v>
      </c>
      <c r="X30" s="6">
        <v>193291</v>
      </c>
      <c r="Y30" s="6">
        <v>4047117</v>
      </c>
      <c r="Z30" s="6">
        <v>55771</v>
      </c>
      <c r="AA30" s="6">
        <v>52848</v>
      </c>
      <c r="AB30" s="6">
        <v>90141</v>
      </c>
      <c r="AC30" s="6">
        <v>736930</v>
      </c>
      <c r="AD30" s="6">
        <v>158709</v>
      </c>
      <c r="AE30" s="6">
        <v>98501</v>
      </c>
      <c r="AF30" s="6">
        <v>1943913</v>
      </c>
      <c r="AG30" s="6">
        <v>267583</v>
      </c>
      <c r="AH30" s="6">
        <v>564382</v>
      </c>
      <c r="AI30" s="6">
        <v>760044</v>
      </c>
      <c r="AJ30" s="6">
        <v>5199927</v>
      </c>
      <c r="AK30" s="6">
        <v>189610</v>
      </c>
      <c r="AL30" s="6">
        <v>1055814</v>
      </c>
      <c r="AM30" s="6">
        <v>378975</v>
      </c>
      <c r="AN30" s="6">
        <v>1740949</v>
      </c>
      <c r="AO30" s="6">
        <v>495174</v>
      </c>
      <c r="AP30" s="6">
        <v>382303</v>
      </c>
      <c r="AQ30" s="6">
        <v>19317</v>
      </c>
      <c r="AR30" s="7">
        <f t="shared" si="0"/>
        <v>30313117</v>
      </c>
      <c r="AS30" s="8">
        <v>1613074</v>
      </c>
      <c r="AT30" s="8">
        <v>52574910</v>
      </c>
      <c r="AU30" s="8">
        <v>2810</v>
      </c>
      <c r="AV30" s="8">
        <v>989223</v>
      </c>
      <c r="AW30" s="8">
        <v>7825671</v>
      </c>
      <c r="AX30" s="8">
        <v>2426</v>
      </c>
      <c r="AY30" s="7">
        <f t="shared" si="1"/>
        <v>63008114</v>
      </c>
      <c r="AZ30" s="5">
        <f t="shared" si="2"/>
        <v>93321231</v>
      </c>
      <c r="BA30" s="9">
        <v>27614704</v>
      </c>
      <c r="BB30" s="248">
        <v>563548</v>
      </c>
      <c r="BC30" s="7">
        <f t="shared" si="3"/>
        <v>90622818</v>
      </c>
      <c r="BD30" s="5">
        <f t="shared" si="4"/>
        <v>120935935</v>
      </c>
      <c r="BE30" s="10">
        <v>-40066481</v>
      </c>
      <c r="BF30" s="11">
        <v>0</v>
      </c>
      <c r="BG30" s="11">
        <v>0</v>
      </c>
      <c r="BH30" s="249">
        <v>-54481</v>
      </c>
      <c r="BI30" s="7">
        <f t="shared" si="5"/>
        <v>50556337</v>
      </c>
      <c r="BJ30" s="5">
        <f t="shared" si="6"/>
        <v>80869454</v>
      </c>
    </row>
    <row r="31" spans="1:62" x14ac:dyDescent="0.15">
      <c r="A31" s="4" t="s">
        <v>255</v>
      </c>
      <c r="B31" s="5" t="s">
        <v>16</v>
      </c>
      <c r="C31" s="6">
        <v>232819</v>
      </c>
      <c r="D31" s="6">
        <v>18632</v>
      </c>
      <c r="E31" s="6">
        <v>104752</v>
      </c>
      <c r="F31" s="6">
        <v>112671</v>
      </c>
      <c r="G31" s="6">
        <v>503063</v>
      </c>
      <c r="H31" s="6">
        <v>21595</v>
      </c>
      <c r="I31" s="6">
        <v>78146</v>
      </c>
      <c r="J31" s="6">
        <v>21341</v>
      </c>
      <c r="K31" s="6">
        <v>541</v>
      </c>
      <c r="L31" s="6">
        <v>5730</v>
      </c>
      <c r="M31" s="6">
        <v>165550</v>
      </c>
      <c r="N31" s="6">
        <v>1260</v>
      </c>
      <c r="O31" s="6">
        <v>71860</v>
      </c>
      <c r="P31" s="6">
        <v>45510</v>
      </c>
      <c r="Q31" s="6">
        <v>2615</v>
      </c>
      <c r="R31" s="6">
        <v>51904</v>
      </c>
      <c r="S31" s="6">
        <v>7117</v>
      </c>
      <c r="T31" s="6">
        <v>147922</v>
      </c>
      <c r="U31" s="6">
        <v>30609</v>
      </c>
      <c r="V31" s="6">
        <v>14466</v>
      </c>
      <c r="W31" s="6">
        <v>24072</v>
      </c>
      <c r="X31" s="6">
        <v>60578</v>
      </c>
      <c r="Y31" s="6">
        <v>1030453</v>
      </c>
      <c r="Z31" s="6">
        <v>824254</v>
      </c>
      <c r="AA31" s="6">
        <v>53187</v>
      </c>
      <c r="AB31" s="6">
        <v>153216</v>
      </c>
      <c r="AC31" s="6">
        <v>1401520</v>
      </c>
      <c r="AD31" s="6">
        <v>2378439</v>
      </c>
      <c r="AE31" s="6">
        <v>4583184</v>
      </c>
      <c r="AF31" s="6">
        <v>1974415</v>
      </c>
      <c r="AG31" s="6">
        <v>308028</v>
      </c>
      <c r="AH31" s="6">
        <v>1104679</v>
      </c>
      <c r="AI31" s="6">
        <v>457856</v>
      </c>
      <c r="AJ31" s="6">
        <v>849683</v>
      </c>
      <c r="AK31" s="6">
        <v>111078</v>
      </c>
      <c r="AL31" s="6">
        <v>624409</v>
      </c>
      <c r="AM31" s="6">
        <v>188538</v>
      </c>
      <c r="AN31" s="6">
        <v>175356</v>
      </c>
      <c r="AO31" s="6">
        <v>245673</v>
      </c>
      <c r="AP31" s="6">
        <v>0</v>
      </c>
      <c r="AQ31" s="6">
        <v>164379</v>
      </c>
      <c r="AR31" s="7">
        <f t="shared" si="0"/>
        <v>18351100</v>
      </c>
      <c r="AS31" s="8">
        <v>235</v>
      </c>
      <c r="AT31" s="8">
        <v>16357397</v>
      </c>
      <c r="AU31" s="8">
        <v>0</v>
      </c>
      <c r="AV31" s="8">
        <v>0</v>
      </c>
      <c r="AW31" s="8">
        <v>0</v>
      </c>
      <c r="AX31" s="8">
        <v>0</v>
      </c>
      <c r="AY31" s="7">
        <f t="shared" si="1"/>
        <v>16357632</v>
      </c>
      <c r="AZ31" s="5">
        <f t="shared" si="2"/>
        <v>34708732</v>
      </c>
      <c r="BA31" s="9">
        <v>1037781</v>
      </c>
      <c r="BB31" s="248">
        <v>1037028</v>
      </c>
      <c r="BC31" s="7">
        <f t="shared" si="3"/>
        <v>17395413</v>
      </c>
      <c r="BD31" s="5">
        <f t="shared" si="4"/>
        <v>35746513</v>
      </c>
      <c r="BE31" s="10">
        <v>-3182999</v>
      </c>
      <c r="BF31" s="11">
        <v>0</v>
      </c>
      <c r="BG31" s="11">
        <v>0</v>
      </c>
      <c r="BH31" s="249">
        <v>-1138741</v>
      </c>
      <c r="BI31" s="7">
        <f t="shared" si="5"/>
        <v>14212414</v>
      </c>
      <c r="BJ31" s="5">
        <f t="shared" si="6"/>
        <v>32563514</v>
      </c>
    </row>
    <row r="32" spans="1:62" x14ac:dyDescent="0.15">
      <c r="A32" s="4" t="s">
        <v>256</v>
      </c>
      <c r="B32" s="5" t="s">
        <v>225</v>
      </c>
      <c r="C32" s="6">
        <v>2573</v>
      </c>
      <c r="D32" s="6">
        <v>771</v>
      </c>
      <c r="E32" s="6">
        <v>5375</v>
      </c>
      <c r="F32" s="6">
        <v>3207</v>
      </c>
      <c r="G32" s="6">
        <v>79896</v>
      </c>
      <c r="H32" s="6">
        <v>1825</v>
      </c>
      <c r="I32" s="6">
        <v>4947</v>
      </c>
      <c r="J32" s="6">
        <v>1521</v>
      </c>
      <c r="K32" s="6">
        <v>163</v>
      </c>
      <c r="L32" s="6">
        <v>1768</v>
      </c>
      <c r="M32" s="6">
        <v>11879</v>
      </c>
      <c r="N32" s="6">
        <v>59</v>
      </c>
      <c r="O32" s="6">
        <v>446</v>
      </c>
      <c r="P32" s="6">
        <v>5193</v>
      </c>
      <c r="Q32" s="6">
        <v>540</v>
      </c>
      <c r="R32" s="6">
        <v>6057</v>
      </c>
      <c r="S32" s="6">
        <v>341</v>
      </c>
      <c r="T32" s="6">
        <v>11595</v>
      </c>
      <c r="U32" s="6">
        <v>2185</v>
      </c>
      <c r="V32" s="6">
        <v>1300</v>
      </c>
      <c r="W32" s="6">
        <v>1275</v>
      </c>
      <c r="X32" s="6">
        <v>3679</v>
      </c>
      <c r="Y32" s="6">
        <v>109128</v>
      </c>
      <c r="Z32" s="6">
        <v>83122</v>
      </c>
      <c r="AA32" s="6">
        <v>1609</v>
      </c>
      <c r="AB32" s="6">
        <v>3043</v>
      </c>
      <c r="AC32" s="6">
        <v>840618</v>
      </c>
      <c r="AD32" s="6">
        <v>185878</v>
      </c>
      <c r="AE32" s="6">
        <v>1455733</v>
      </c>
      <c r="AF32" s="6">
        <v>813657</v>
      </c>
      <c r="AG32" s="6">
        <v>207179</v>
      </c>
      <c r="AH32" s="6">
        <v>62113</v>
      </c>
      <c r="AI32" s="6">
        <v>104739</v>
      </c>
      <c r="AJ32" s="6">
        <v>674105</v>
      </c>
      <c r="AK32" s="6">
        <v>30660</v>
      </c>
      <c r="AL32" s="6">
        <v>185338</v>
      </c>
      <c r="AM32" s="6">
        <v>28528</v>
      </c>
      <c r="AN32" s="6">
        <v>270182</v>
      </c>
      <c r="AO32" s="6">
        <v>96964</v>
      </c>
      <c r="AP32" s="6">
        <v>0</v>
      </c>
      <c r="AQ32" s="6">
        <v>27427</v>
      </c>
      <c r="AR32" s="7">
        <f t="shared" si="0"/>
        <v>5326618</v>
      </c>
      <c r="AS32" s="8">
        <v>0</v>
      </c>
      <c r="AT32" s="8">
        <v>55926773</v>
      </c>
      <c r="AU32" s="8">
        <v>10757</v>
      </c>
      <c r="AV32" s="8">
        <v>0</v>
      </c>
      <c r="AW32" s="8">
        <v>697850</v>
      </c>
      <c r="AX32" s="8">
        <v>0</v>
      </c>
      <c r="AY32" s="7">
        <f t="shared" si="1"/>
        <v>56635380</v>
      </c>
      <c r="AZ32" s="5">
        <f t="shared" si="2"/>
        <v>61961998</v>
      </c>
      <c r="BA32" s="9">
        <v>22004</v>
      </c>
      <c r="BB32" s="248">
        <v>22004</v>
      </c>
      <c r="BC32" s="7">
        <f t="shared" si="3"/>
        <v>56657384</v>
      </c>
      <c r="BD32" s="5">
        <f t="shared" si="4"/>
        <v>61984002</v>
      </c>
      <c r="BE32" s="10">
        <v>-535</v>
      </c>
      <c r="BF32" s="11">
        <v>0</v>
      </c>
      <c r="BG32" s="11">
        <v>0</v>
      </c>
      <c r="BH32" s="249">
        <v>-535</v>
      </c>
      <c r="BI32" s="7">
        <f t="shared" si="5"/>
        <v>56656849</v>
      </c>
      <c r="BJ32" s="5">
        <f t="shared" si="6"/>
        <v>61983467</v>
      </c>
    </row>
    <row r="33" spans="1:62" x14ac:dyDescent="0.15">
      <c r="A33" s="4" t="s">
        <v>257</v>
      </c>
      <c r="B33" s="5" t="s">
        <v>226</v>
      </c>
      <c r="C33" s="6">
        <v>4170827</v>
      </c>
      <c r="D33" s="6">
        <v>153851</v>
      </c>
      <c r="E33" s="6">
        <v>521365</v>
      </c>
      <c r="F33" s="6">
        <v>926606</v>
      </c>
      <c r="G33" s="6">
        <v>4936565</v>
      </c>
      <c r="H33" s="6">
        <v>35701</v>
      </c>
      <c r="I33" s="6">
        <v>369424</v>
      </c>
      <c r="J33" s="6">
        <v>75388</v>
      </c>
      <c r="K33" s="6">
        <v>22187</v>
      </c>
      <c r="L33" s="6">
        <v>27111</v>
      </c>
      <c r="M33" s="6">
        <v>912709</v>
      </c>
      <c r="N33" s="6">
        <v>7061</v>
      </c>
      <c r="O33" s="6">
        <v>288132</v>
      </c>
      <c r="P33" s="6">
        <v>138585</v>
      </c>
      <c r="Q33" s="6">
        <v>11592</v>
      </c>
      <c r="R33" s="6">
        <v>170059</v>
      </c>
      <c r="S33" s="6">
        <v>14807</v>
      </c>
      <c r="T33" s="6">
        <v>334726</v>
      </c>
      <c r="U33" s="6">
        <v>92942</v>
      </c>
      <c r="V33" s="6">
        <v>37077</v>
      </c>
      <c r="W33" s="6">
        <v>77328</v>
      </c>
      <c r="X33" s="6">
        <v>747605</v>
      </c>
      <c r="Y33" s="6">
        <v>5511590</v>
      </c>
      <c r="Z33" s="6">
        <v>527224</v>
      </c>
      <c r="AA33" s="6">
        <v>98802</v>
      </c>
      <c r="AB33" s="6">
        <v>576156</v>
      </c>
      <c r="AC33" s="6">
        <v>5882711</v>
      </c>
      <c r="AD33" s="6">
        <v>1271186</v>
      </c>
      <c r="AE33" s="6">
        <v>197300</v>
      </c>
      <c r="AF33" s="6">
        <v>9942958</v>
      </c>
      <c r="AG33" s="6">
        <v>1000864</v>
      </c>
      <c r="AH33" s="6">
        <v>2475111</v>
      </c>
      <c r="AI33" s="6">
        <v>1526430</v>
      </c>
      <c r="AJ33" s="6">
        <v>2151638</v>
      </c>
      <c r="AK33" s="6">
        <v>249504</v>
      </c>
      <c r="AL33" s="6">
        <v>797753</v>
      </c>
      <c r="AM33" s="6">
        <v>756279</v>
      </c>
      <c r="AN33" s="6">
        <v>529257</v>
      </c>
      <c r="AO33" s="6">
        <v>930354</v>
      </c>
      <c r="AP33" s="6">
        <v>102741</v>
      </c>
      <c r="AQ33" s="6">
        <v>254355</v>
      </c>
      <c r="AR33" s="7">
        <f t="shared" si="0"/>
        <v>48853861</v>
      </c>
      <c r="AS33" s="8">
        <v>292738</v>
      </c>
      <c r="AT33" s="8">
        <v>12220534</v>
      </c>
      <c r="AU33" s="8">
        <v>317549</v>
      </c>
      <c r="AV33" s="8">
        <v>121243</v>
      </c>
      <c r="AW33" s="8">
        <v>809588</v>
      </c>
      <c r="AX33" s="8">
        <v>1069</v>
      </c>
      <c r="AY33" s="7">
        <f t="shared" si="1"/>
        <v>13762721</v>
      </c>
      <c r="AZ33" s="5">
        <f t="shared" si="2"/>
        <v>62616582</v>
      </c>
      <c r="BA33" s="9">
        <v>26879413</v>
      </c>
      <c r="BB33" s="248">
        <v>4257870</v>
      </c>
      <c r="BC33" s="7">
        <f t="shared" si="3"/>
        <v>40642134</v>
      </c>
      <c r="BD33" s="5">
        <f t="shared" si="4"/>
        <v>89495995</v>
      </c>
      <c r="BE33" s="10">
        <v>-16662759</v>
      </c>
      <c r="BF33" s="11">
        <v>0</v>
      </c>
      <c r="BG33" s="11">
        <v>0</v>
      </c>
      <c r="BH33" s="249">
        <v>-326416</v>
      </c>
      <c r="BI33" s="7">
        <f t="shared" si="5"/>
        <v>23979375</v>
      </c>
      <c r="BJ33" s="5">
        <f t="shared" si="6"/>
        <v>72833236</v>
      </c>
    </row>
    <row r="34" spans="1:62" x14ac:dyDescent="0.15">
      <c r="A34" s="4" t="s">
        <v>258</v>
      </c>
      <c r="B34" s="5" t="s">
        <v>227</v>
      </c>
      <c r="C34" s="6">
        <v>153763</v>
      </c>
      <c r="D34" s="6">
        <v>4643</v>
      </c>
      <c r="E34" s="6">
        <v>32253</v>
      </c>
      <c r="F34" s="6">
        <v>34707</v>
      </c>
      <c r="G34" s="6">
        <v>278089</v>
      </c>
      <c r="H34" s="6">
        <v>5178</v>
      </c>
      <c r="I34" s="6">
        <v>41949</v>
      </c>
      <c r="J34" s="6">
        <v>20573</v>
      </c>
      <c r="K34" s="6">
        <v>1086</v>
      </c>
      <c r="L34" s="6">
        <v>4667</v>
      </c>
      <c r="M34" s="6">
        <v>81410</v>
      </c>
      <c r="N34" s="6">
        <v>712</v>
      </c>
      <c r="O34" s="6">
        <v>7846</v>
      </c>
      <c r="P34" s="6">
        <v>27056</v>
      </c>
      <c r="Q34" s="6">
        <v>2752</v>
      </c>
      <c r="R34" s="6">
        <v>36633</v>
      </c>
      <c r="S34" s="6">
        <v>3029</v>
      </c>
      <c r="T34" s="6">
        <v>109392</v>
      </c>
      <c r="U34" s="6">
        <v>44039</v>
      </c>
      <c r="V34" s="6">
        <v>31358</v>
      </c>
      <c r="W34" s="6">
        <v>10499</v>
      </c>
      <c r="X34" s="6">
        <v>18308</v>
      </c>
      <c r="Y34" s="6">
        <v>728436</v>
      </c>
      <c r="Z34" s="6">
        <v>360104</v>
      </c>
      <c r="AA34" s="6">
        <v>99061</v>
      </c>
      <c r="AB34" s="6">
        <v>48883</v>
      </c>
      <c r="AC34" s="6">
        <v>3288093</v>
      </c>
      <c r="AD34" s="6">
        <v>1705377</v>
      </c>
      <c r="AE34" s="6">
        <v>157212</v>
      </c>
      <c r="AF34" s="6">
        <v>623537</v>
      </c>
      <c r="AG34" s="6">
        <v>9464773</v>
      </c>
      <c r="AH34" s="6">
        <v>1803840</v>
      </c>
      <c r="AI34" s="6">
        <v>1237964</v>
      </c>
      <c r="AJ34" s="6">
        <v>1447788</v>
      </c>
      <c r="AK34" s="6">
        <v>341631</v>
      </c>
      <c r="AL34" s="6">
        <v>2340884</v>
      </c>
      <c r="AM34" s="6">
        <v>215344</v>
      </c>
      <c r="AN34" s="6">
        <v>341468</v>
      </c>
      <c r="AO34" s="6">
        <v>406642</v>
      </c>
      <c r="AP34" s="6">
        <v>0</v>
      </c>
      <c r="AQ34" s="6">
        <v>206370</v>
      </c>
      <c r="AR34" s="7">
        <f t="shared" si="0"/>
        <v>25767349</v>
      </c>
      <c r="AS34" s="8">
        <v>142571</v>
      </c>
      <c r="AT34" s="8">
        <v>19922168</v>
      </c>
      <c r="AU34" s="8">
        <v>1029</v>
      </c>
      <c r="AV34" s="8">
        <v>2344869</v>
      </c>
      <c r="AW34" s="8">
        <v>10732422</v>
      </c>
      <c r="AX34" s="8">
        <v>-381</v>
      </c>
      <c r="AY34" s="7">
        <f t="shared" si="1"/>
        <v>33142678</v>
      </c>
      <c r="AZ34" s="5">
        <f t="shared" si="2"/>
        <v>58910027</v>
      </c>
      <c r="BA34" s="9">
        <v>6446826</v>
      </c>
      <c r="BB34" s="248">
        <v>746690</v>
      </c>
      <c r="BC34" s="7">
        <f t="shared" si="3"/>
        <v>39589504</v>
      </c>
      <c r="BD34" s="5">
        <f t="shared" si="4"/>
        <v>65356853</v>
      </c>
      <c r="BE34" s="10">
        <v>-28854910</v>
      </c>
      <c r="BF34" s="11">
        <v>0</v>
      </c>
      <c r="BG34" s="11">
        <v>-145</v>
      </c>
      <c r="BH34" s="249">
        <v>-1405370</v>
      </c>
      <c r="BI34" s="7">
        <f t="shared" si="5"/>
        <v>10734449</v>
      </c>
      <c r="BJ34" s="5">
        <f t="shared" si="6"/>
        <v>36501798</v>
      </c>
    </row>
    <row r="35" spans="1:62" x14ac:dyDescent="0.15">
      <c r="A35" s="4" t="s">
        <v>259</v>
      </c>
      <c r="B35" s="5" t="s">
        <v>23</v>
      </c>
      <c r="C35" s="6">
        <v>0</v>
      </c>
      <c r="D35" s="6">
        <v>0</v>
      </c>
      <c r="E35" s="6">
        <v>0</v>
      </c>
      <c r="F35" s="6">
        <v>0</v>
      </c>
      <c r="G35" s="6">
        <v>0</v>
      </c>
      <c r="H35" s="6">
        <v>0</v>
      </c>
      <c r="I35" s="6">
        <v>0</v>
      </c>
      <c r="J35" s="6">
        <v>0</v>
      </c>
      <c r="K35" s="6">
        <v>0</v>
      </c>
      <c r="L35" s="6">
        <v>0</v>
      </c>
      <c r="M35" s="6">
        <v>0</v>
      </c>
      <c r="N35" s="6">
        <v>0</v>
      </c>
      <c r="O35" s="6">
        <v>0</v>
      </c>
      <c r="P35" s="6">
        <v>0</v>
      </c>
      <c r="Q35" s="6">
        <v>0</v>
      </c>
      <c r="R35" s="6">
        <v>0</v>
      </c>
      <c r="S35" s="6">
        <v>0</v>
      </c>
      <c r="T35" s="6">
        <v>0</v>
      </c>
      <c r="U35" s="6">
        <v>0</v>
      </c>
      <c r="V35" s="6">
        <v>0</v>
      </c>
      <c r="W35" s="6">
        <v>0</v>
      </c>
      <c r="X35" s="6">
        <v>0</v>
      </c>
      <c r="Y35" s="6">
        <v>0</v>
      </c>
      <c r="Z35" s="6">
        <v>0</v>
      </c>
      <c r="AA35" s="6">
        <v>0</v>
      </c>
      <c r="AB35" s="6">
        <v>0</v>
      </c>
      <c r="AC35" s="6">
        <v>0</v>
      </c>
      <c r="AD35" s="6">
        <v>0</v>
      </c>
      <c r="AE35" s="6">
        <v>0</v>
      </c>
      <c r="AF35" s="6">
        <v>0</v>
      </c>
      <c r="AG35" s="6">
        <v>0</v>
      </c>
      <c r="AH35" s="6">
        <v>0</v>
      </c>
      <c r="AI35" s="6">
        <v>0</v>
      </c>
      <c r="AJ35" s="6">
        <v>0</v>
      </c>
      <c r="AK35" s="6">
        <v>0</v>
      </c>
      <c r="AL35" s="6">
        <v>0</v>
      </c>
      <c r="AM35" s="6">
        <v>0</v>
      </c>
      <c r="AN35" s="6">
        <v>0</v>
      </c>
      <c r="AO35" s="6">
        <v>0</v>
      </c>
      <c r="AP35" s="6">
        <v>0</v>
      </c>
      <c r="AQ35" s="6">
        <v>482046</v>
      </c>
      <c r="AR35" s="7">
        <f t="shared" si="0"/>
        <v>482046</v>
      </c>
      <c r="AS35" s="8">
        <v>0</v>
      </c>
      <c r="AT35" s="8">
        <v>2149615</v>
      </c>
      <c r="AU35" s="8">
        <v>60186285</v>
      </c>
      <c r="AV35" s="8">
        <v>0</v>
      </c>
      <c r="AW35" s="8">
        <v>0</v>
      </c>
      <c r="AX35" s="8">
        <v>0</v>
      </c>
      <c r="AY35" s="7">
        <f t="shared" si="1"/>
        <v>62335900</v>
      </c>
      <c r="AZ35" s="5">
        <f t="shared" si="2"/>
        <v>62817946</v>
      </c>
      <c r="BA35" s="9">
        <v>0</v>
      </c>
      <c r="BB35" s="248">
        <v>0</v>
      </c>
      <c r="BC35" s="7">
        <f t="shared" si="3"/>
        <v>62335900</v>
      </c>
      <c r="BD35" s="5">
        <f t="shared" si="4"/>
        <v>62817946</v>
      </c>
      <c r="BE35" s="10">
        <v>0</v>
      </c>
      <c r="BF35" s="11">
        <v>0</v>
      </c>
      <c r="BG35" s="11">
        <v>0</v>
      </c>
      <c r="BH35" s="249">
        <v>0</v>
      </c>
      <c r="BI35" s="7">
        <f t="shared" si="5"/>
        <v>62335900</v>
      </c>
      <c r="BJ35" s="5">
        <f t="shared" si="6"/>
        <v>62817946</v>
      </c>
    </row>
    <row r="36" spans="1:62" x14ac:dyDescent="0.15">
      <c r="A36" s="4" t="s">
        <v>260</v>
      </c>
      <c r="B36" s="5" t="s">
        <v>228</v>
      </c>
      <c r="C36" s="6">
        <v>44</v>
      </c>
      <c r="D36" s="6">
        <v>992</v>
      </c>
      <c r="E36" s="6">
        <v>82</v>
      </c>
      <c r="F36" s="6">
        <v>4781</v>
      </c>
      <c r="G36" s="6">
        <v>23133</v>
      </c>
      <c r="H36" s="6">
        <v>106</v>
      </c>
      <c r="I36" s="6">
        <v>1504</v>
      </c>
      <c r="J36" s="6">
        <v>431</v>
      </c>
      <c r="K36" s="6">
        <v>0</v>
      </c>
      <c r="L36" s="6">
        <v>234</v>
      </c>
      <c r="M36" s="6">
        <v>9788</v>
      </c>
      <c r="N36" s="6">
        <v>0</v>
      </c>
      <c r="O36" s="6">
        <v>5</v>
      </c>
      <c r="P36" s="6">
        <v>1806</v>
      </c>
      <c r="Q36" s="6">
        <v>351</v>
      </c>
      <c r="R36" s="6">
        <v>1867</v>
      </c>
      <c r="S36" s="6">
        <v>187</v>
      </c>
      <c r="T36" s="6">
        <v>31006</v>
      </c>
      <c r="U36" s="6">
        <v>3796</v>
      </c>
      <c r="V36" s="6">
        <v>2882</v>
      </c>
      <c r="W36" s="6">
        <v>1742</v>
      </c>
      <c r="X36" s="6">
        <v>327</v>
      </c>
      <c r="Y36" s="6">
        <v>13629</v>
      </c>
      <c r="Z36" s="6">
        <v>34992</v>
      </c>
      <c r="AA36" s="6">
        <v>503</v>
      </c>
      <c r="AB36" s="6">
        <v>1203</v>
      </c>
      <c r="AC36" s="6">
        <v>18013</v>
      </c>
      <c r="AD36" s="6">
        <v>6115</v>
      </c>
      <c r="AE36" s="6">
        <v>53</v>
      </c>
      <c r="AF36" s="6">
        <v>27103</v>
      </c>
      <c r="AG36" s="6">
        <v>206923</v>
      </c>
      <c r="AH36" s="6">
        <v>9482</v>
      </c>
      <c r="AI36" s="6">
        <v>82</v>
      </c>
      <c r="AJ36" s="6">
        <v>12843</v>
      </c>
      <c r="AK36" s="6">
        <v>0</v>
      </c>
      <c r="AL36" s="6">
        <v>22501</v>
      </c>
      <c r="AM36" s="6">
        <v>1590</v>
      </c>
      <c r="AN36" s="6">
        <v>10975</v>
      </c>
      <c r="AO36" s="6">
        <v>7874</v>
      </c>
      <c r="AP36" s="6">
        <v>0</v>
      </c>
      <c r="AQ36" s="6">
        <v>11679</v>
      </c>
      <c r="AR36" s="7">
        <f t="shared" si="0"/>
        <v>470624</v>
      </c>
      <c r="AS36" s="8">
        <v>43</v>
      </c>
      <c r="AT36" s="8">
        <v>9994062</v>
      </c>
      <c r="AU36" s="8">
        <v>27462913</v>
      </c>
      <c r="AV36" s="8">
        <v>1454421</v>
      </c>
      <c r="AW36" s="8">
        <v>15357681</v>
      </c>
      <c r="AX36" s="8">
        <v>0</v>
      </c>
      <c r="AY36" s="7">
        <f t="shared" si="1"/>
        <v>54269120</v>
      </c>
      <c r="AZ36" s="5">
        <f t="shared" si="2"/>
        <v>54739744</v>
      </c>
      <c r="BA36" s="9">
        <v>625813</v>
      </c>
      <c r="BB36" s="248">
        <v>482368</v>
      </c>
      <c r="BC36" s="7">
        <f t="shared" si="3"/>
        <v>54894933</v>
      </c>
      <c r="BD36" s="5">
        <f t="shared" si="4"/>
        <v>55365557</v>
      </c>
      <c r="BE36" s="10">
        <v>-3063452</v>
      </c>
      <c r="BF36" s="11">
        <v>0</v>
      </c>
      <c r="BG36" s="11">
        <v>0</v>
      </c>
      <c r="BH36" s="249">
        <v>-733821</v>
      </c>
      <c r="BI36" s="7">
        <f t="shared" si="5"/>
        <v>51831481</v>
      </c>
      <c r="BJ36" s="5">
        <f t="shared" si="6"/>
        <v>52302105</v>
      </c>
    </row>
    <row r="37" spans="1:62" x14ac:dyDescent="0.15">
      <c r="A37" s="4" t="s">
        <v>261</v>
      </c>
      <c r="B37" s="5" t="s">
        <v>229</v>
      </c>
      <c r="C37" s="6">
        <v>0</v>
      </c>
      <c r="D37" s="6">
        <v>0</v>
      </c>
      <c r="E37" s="6">
        <v>0</v>
      </c>
      <c r="F37" s="6">
        <v>0</v>
      </c>
      <c r="G37" s="6">
        <v>0</v>
      </c>
      <c r="H37" s="6">
        <v>0</v>
      </c>
      <c r="I37" s="6">
        <v>2</v>
      </c>
      <c r="J37" s="6">
        <v>0</v>
      </c>
      <c r="K37" s="6">
        <v>0</v>
      </c>
      <c r="L37" s="6">
        <v>0</v>
      </c>
      <c r="M37" s="6">
        <v>0</v>
      </c>
      <c r="N37" s="6">
        <v>0</v>
      </c>
      <c r="O37" s="6">
        <v>0</v>
      </c>
      <c r="P37" s="6">
        <v>0</v>
      </c>
      <c r="Q37" s="6">
        <v>0</v>
      </c>
      <c r="R37" s="6">
        <v>0</v>
      </c>
      <c r="S37" s="6">
        <v>0</v>
      </c>
      <c r="T37" s="6">
        <v>0</v>
      </c>
      <c r="U37" s="6">
        <v>0</v>
      </c>
      <c r="V37" s="6">
        <v>0</v>
      </c>
      <c r="W37" s="6">
        <v>0</v>
      </c>
      <c r="X37" s="6">
        <v>5</v>
      </c>
      <c r="Y37" s="6">
        <v>42</v>
      </c>
      <c r="Z37" s="6">
        <v>2925</v>
      </c>
      <c r="AA37" s="6">
        <v>175</v>
      </c>
      <c r="AB37" s="6">
        <v>0</v>
      </c>
      <c r="AC37" s="6">
        <v>538</v>
      </c>
      <c r="AD37" s="6">
        <v>1051</v>
      </c>
      <c r="AE37" s="6">
        <v>196</v>
      </c>
      <c r="AF37" s="6">
        <v>29149</v>
      </c>
      <c r="AG37" s="6">
        <v>6155</v>
      </c>
      <c r="AH37" s="6">
        <v>516</v>
      </c>
      <c r="AI37" s="6">
        <v>166</v>
      </c>
      <c r="AJ37" s="6">
        <v>1555867</v>
      </c>
      <c r="AK37" s="6">
        <v>9</v>
      </c>
      <c r="AL37" s="6">
        <v>307</v>
      </c>
      <c r="AM37" s="6">
        <v>4</v>
      </c>
      <c r="AN37" s="6">
        <v>2497</v>
      </c>
      <c r="AO37" s="6">
        <v>877</v>
      </c>
      <c r="AP37" s="6">
        <v>0</v>
      </c>
      <c r="AQ37" s="6">
        <v>206</v>
      </c>
      <c r="AR37" s="7">
        <f t="shared" si="0"/>
        <v>1600687</v>
      </c>
      <c r="AS37" s="8">
        <v>623098</v>
      </c>
      <c r="AT37" s="8">
        <v>24548031</v>
      </c>
      <c r="AU37" s="8">
        <v>90164622</v>
      </c>
      <c r="AV37" s="8">
        <v>0</v>
      </c>
      <c r="AW37" s="8">
        <v>0</v>
      </c>
      <c r="AX37" s="8">
        <v>0</v>
      </c>
      <c r="AY37" s="7">
        <f t="shared" si="1"/>
        <v>115335751</v>
      </c>
      <c r="AZ37" s="5">
        <f t="shared" si="2"/>
        <v>116936438</v>
      </c>
      <c r="BA37" s="9">
        <v>1614</v>
      </c>
      <c r="BB37" s="248">
        <v>627</v>
      </c>
      <c r="BC37" s="7">
        <f t="shared" si="3"/>
        <v>115337365</v>
      </c>
      <c r="BD37" s="5">
        <f t="shared" si="4"/>
        <v>116938052</v>
      </c>
      <c r="BE37" s="10">
        <v>-3067</v>
      </c>
      <c r="BF37" s="11">
        <v>0</v>
      </c>
      <c r="BG37" s="11">
        <v>0</v>
      </c>
      <c r="BH37" s="249">
        <v>-1622</v>
      </c>
      <c r="BI37" s="7">
        <f t="shared" si="5"/>
        <v>115334298</v>
      </c>
      <c r="BJ37" s="5">
        <f t="shared" si="6"/>
        <v>116934985</v>
      </c>
    </row>
    <row r="38" spans="1:62" x14ac:dyDescent="0.15">
      <c r="A38" s="4" t="s">
        <v>262</v>
      </c>
      <c r="B38" s="5" t="s">
        <v>24</v>
      </c>
      <c r="C38" s="6">
        <v>104262</v>
      </c>
      <c r="D38" s="6">
        <v>3632</v>
      </c>
      <c r="E38" s="6">
        <v>122452</v>
      </c>
      <c r="F38" s="6">
        <v>14109</v>
      </c>
      <c r="G38" s="6">
        <v>157258</v>
      </c>
      <c r="H38" s="6">
        <v>2248</v>
      </c>
      <c r="I38" s="6">
        <v>8587</v>
      </c>
      <c r="J38" s="6">
        <v>3389</v>
      </c>
      <c r="K38" s="6">
        <v>203</v>
      </c>
      <c r="L38" s="6">
        <v>872</v>
      </c>
      <c r="M38" s="6">
        <v>10091</v>
      </c>
      <c r="N38" s="6">
        <v>173</v>
      </c>
      <c r="O38" s="6">
        <v>8607</v>
      </c>
      <c r="P38" s="6">
        <v>1382</v>
      </c>
      <c r="Q38" s="6">
        <v>1168</v>
      </c>
      <c r="R38" s="6">
        <v>5494</v>
      </c>
      <c r="S38" s="6">
        <v>416</v>
      </c>
      <c r="T38" s="6">
        <v>10177</v>
      </c>
      <c r="U38" s="6">
        <v>1133</v>
      </c>
      <c r="V38" s="6">
        <v>201</v>
      </c>
      <c r="W38" s="6">
        <v>555</v>
      </c>
      <c r="X38" s="6">
        <v>5569</v>
      </c>
      <c r="Y38" s="6">
        <v>122034</v>
      </c>
      <c r="Z38" s="6">
        <v>88791</v>
      </c>
      <c r="AA38" s="6">
        <v>56042</v>
      </c>
      <c r="AB38" s="6">
        <v>14578</v>
      </c>
      <c r="AC38" s="6">
        <v>76723</v>
      </c>
      <c r="AD38" s="6">
        <v>149868</v>
      </c>
      <c r="AE38" s="6">
        <v>19039</v>
      </c>
      <c r="AF38" s="6">
        <v>130943</v>
      </c>
      <c r="AG38" s="6">
        <v>77038</v>
      </c>
      <c r="AH38" s="6">
        <v>241</v>
      </c>
      <c r="AI38" s="6">
        <v>148929</v>
      </c>
      <c r="AJ38" s="6">
        <v>214010</v>
      </c>
      <c r="AK38" s="6">
        <v>0</v>
      </c>
      <c r="AL38" s="6">
        <v>209950</v>
      </c>
      <c r="AM38" s="6">
        <v>12348</v>
      </c>
      <c r="AN38" s="6">
        <v>27591</v>
      </c>
      <c r="AO38" s="6">
        <v>158628</v>
      </c>
      <c r="AP38" s="6">
        <v>0</v>
      </c>
      <c r="AQ38" s="6">
        <v>1714</v>
      </c>
      <c r="AR38" s="7">
        <f t="shared" si="0"/>
        <v>1970445</v>
      </c>
      <c r="AS38" s="8">
        <v>0</v>
      </c>
      <c r="AT38" s="8">
        <v>4193869</v>
      </c>
      <c r="AU38" s="8">
        <v>0</v>
      </c>
      <c r="AV38" s="8">
        <v>0</v>
      </c>
      <c r="AW38" s="8">
        <v>0</v>
      </c>
      <c r="AX38" s="8">
        <v>0</v>
      </c>
      <c r="AY38" s="7">
        <f t="shared" si="1"/>
        <v>4193869</v>
      </c>
      <c r="AZ38" s="5">
        <f t="shared" si="2"/>
        <v>6164314</v>
      </c>
      <c r="BA38" s="9">
        <v>8196</v>
      </c>
      <c r="BB38" s="248">
        <v>8155</v>
      </c>
      <c r="BC38" s="7">
        <f t="shared" si="3"/>
        <v>4202065</v>
      </c>
      <c r="BD38" s="5">
        <f t="shared" si="4"/>
        <v>6172510</v>
      </c>
      <c r="BE38" s="10">
        <v>-30888</v>
      </c>
      <c r="BF38" s="11">
        <v>0</v>
      </c>
      <c r="BG38" s="11">
        <v>0</v>
      </c>
      <c r="BH38" s="249">
        <v>-30775</v>
      </c>
      <c r="BI38" s="7">
        <f t="shared" si="5"/>
        <v>4171177</v>
      </c>
      <c r="BJ38" s="5">
        <f t="shared" si="6"/>
        <v>6141622</v>
      </c>
    </row>
    <row r="39" spans="1:62" x14ac:dyDescent="0.15">
      <c r="A39" s="4" t="s">
        <v>263</v>
      </c>
      <c r="B39" s="5" t="s">
        <v>230</v>
      </c>
      <c r="C39" s="6">
        <v>653081</v>
      </c>
      <c r="D39" s="6">
        <v>32333</v>
      </c>
      <c r="E39" s="6">
        <v>80339</v>
      </c>
      <c r="F39" s="6">
        <v>139965</v>
      </c>
      <c r="G39" s="6">
        <v>4022215</v>
      </c>
      <c r="H39" s="6">
        <v>37050</v>
      </c>
      <c r="I39" s="6">
        <v>130811</v>
      </c>
      <c r="J39" s="6">
        <v>87149</v>
      </c>
      <c r="K39" s="6">
        <v>9165</v>
      </c>
      <c r="L39" s="6">
        <v>44910</v>
      </c>
      <c r="M39" s="6">
        <v>418698</v>
      </c>
      <c r="N39" s="6">
        <v>1479</v>
      </c>
      <c r="O39" s="6">
        <v>62588</v>
      </c>
      <c r="P39" s="6">
        <v>102585</v>
      </c>
      <c r="Q39" s="6">
        <v>16539</v>
      </c>
      <c r="R39" s="6">
        <v>164657</v>
      </c>
      <c r="S39" s="6">
        <v>15280</v>
      </c>
      <c r="T39" s="6">
        <v>701083</v>
      </c>
      <c r="U39" s="6">
        <v>166668</v>
      </c>
      <c r="V39" s="6">
        <v>49568</v>
      </c>
      <c r="W39" s="6">
        <v>87375</v>
      </c>
      <c r="X39" s="6">
        <v>156188</v>
      </c>
      <c r="Y39" s="6">
        <v>9504157</v>
      </c>
      <c r="Z39" s="6">
        <v>4301499</v>
      </c>
      <c r="AA39" s="6">
        <v>419411</v>
      </c>
      <c r="AB39" s="6">
        <v>301586</v>
      </c>
      <c r="AC39" s="6">
        <v>5778429</v>
      </c>
      <c r="AD39" s="6">
        <v>3386995</v>
      </c>
      <c r="AE39" s="6">
        <v>1073242</v>
      </c>
      <c r="AF39" s="6">
        <v>9717792</v>
      </c>
      <c r="AG39" s="6">
        <v>4982144</v>
      </c>
      <c r="AH39" s="6">
        <v>4955666</v>
      </c>
      <c r="AI39" s="6">
        <v>3202376</v>
      </c>
      <c r="AJ39" s="6">
        <v>4659726</v>
      </c>
      <c r="AK39" s="6">
        <v>418708</v>
      </c>
      <c r="AL39" s="6">
        <v>6589715</v>
      </c>
      <c r="AM39" s="6">
        <v>256427</v>
      </c>
      <c r="AN39" s="6">
        <v>425637</v>
      </c>
      <c r="AO39" s="6">
        <v>784576</v>
      </c>
      <c r="AP39" s="6">
        <v>0</v>
      </c>
      <c r="AQ39" s="6">
        <v>111640</v>
      </c>
      <c r="AR39" s="7">
        <f t="shared" si="0"/>
        <v>68049452</v>
      </c>
      <c r="AS39" s="8">
        <v>66938</v>
      </c>
      <c r="AT39" s="8">
        <v>5936182</v>
      </c>
      <c r="AU39" s="8">
        <v>151286</v>
      </c>
      <c r="AV39" s="8">
        <v>316543</v>
      </c>
      <c r="AW39" s="8">
        <v>2517605</v>
      </c>
      <c r="AX39" s="8">
        <v>0</v>
      </c>
      <c r="AY39" s="7">
        <f t="shared" si="1"/>
        <v>8988554</v>
      </c>
      <c r="AZ39" s="5">
        <f t="shared" si="2"/>
        <v>77038006</v>
      </c>
      <c r="BA39" s="9">
        <v>4335070</v>
      </c>
      <c r="BB39" s="248">
        <v>2006021</v>
      </c>
      <c r="BC39" s="7">
        <f t="shared" si="3"/>
        <v>13323624</v>
      </c>
      <c r="BD39" s="5">
        <f t="shared" si="4"/>
        <v>81373076</v>
      </c>
      <c r="BE39" s="10">
        <v>-30553145</v>
      </c>
      <c r="BF39" s="11">
        <v>0</v>
      </c>
      <c r="BG39" s="11">
        <v>0</v>
      </c>
      <c r="BH39" s="249">
        <v>-1925939</v>
      </c>
      <c r="BI39" s="7">
        <f t="shared" si="5"/>
        <v>-17229521</v>
      </c>
      <c r="BJ39" s="5">
        <f t="shared" si="6"/>
        <v>50819931</v>
      </c>
    </row>
    <row r="40" spans="1:62" x14ac:dyDescent="0.15">
      <c r="A40" s="4" t="s">
        <v>25</v>
      </c>
      <c r="B40" s="5" t="s">
        <v>26</v>
      </c>
      <c r="C40" s="6">
        <v>0</v>
      </c>
      <c r="D40" s="6">
        <v>0</v>
      </c>
      <c r="E40" s="6">
        <v>0</v>
      </c>
      <c r="F40" s="6">
        <v>0</v>
      </c>
      <c r="G40" s="6">
        <v>0</v>
      </c>
      <c r="H40" s="6">
        <v>0</v>
      </c>
      <c r="I40" s="6">
        <v>0</v>
      </c>
      <c r="J40" s="6">
        <v>0</v>
      </c>
      <c r="K40" s="6">
        <v>0</v>
      </c>
      <c r="L40" s="6">
        <v>0</v>
      </c>
      <c r="M40" s="6">
        <v>0</v>
      </c>
      <c r="N40" s="6">
        <v>0</v>
      </c>
      <c r="O40" s="6">
        <v>0</v>
      </c>
      <c r="P40" s="6">
        <v>0</v>
      </c>
      <c r="Q40" s="6">
        <v>0</v>
      </c>
      <c r="R40" s="6">
        <v>0</v>
      </c>
      <c r="S40" s="6">
        <v>0</v>
      </c>
      <c r="T40" s="6">
        <v>0</v>
      </c>
      <c r="U40" s="6">
        <v>0</v>
      </c>
      <c r="V40" s="6">
        <v>0</v>
      </c>
      <c r="W40" s="6">
        <v>0</v>
      </c>
      <c r="X40" s="6">
        <v>0</v>
      </c>
      <c r="Y40" s="6">
        <v>0</v>
      </c>
      <c r="Z40" s="6">
        <v>0</v>
      </c>
      <c r="AA40" s="6">
        <v>0</v>
      </c>
      <c r="AB40" s="6">
        <v>0</v>
      </c>
      <c r="AC40" s="6">
        <v>0</v>
      </c>
      <c r="AD40" s="6">
        <v>0</v>
      </c>
      <c r="AE40" s="6">
        <v>0</v>
      </c>
      <c r="AF40" s="6">
        <v>0</v>
      </c>
      <c r="AG40" s="6">
        <v>0</v>
      </c>
      <c r="AH40" s="6">
        <v>0</v>
      </c>
      <c r="AI40" s="6">
        <v>0</v>
      </c>
      <c r="AJ40" s="6">
        <v>0</v>
      </c>
      <c r="AK40" s="6">
        <v>0</v>
      </c>
      <c r="AL40" s="6">
        <v>0</v>
      </c>
      <c r="AM40" s="6">
        <v>7696</v>
      </c>
      <c r="AN40" s="6">
        <v>0</v>
      </c>
      <c r="AO40" s="6">
        <v>0</v>
      </c>
      <c r="AP40" s="6">
        <v>0</v>
      </c>
      <c r="AQ40" s="6">
        <v>0</v>
      </c>
      <c r="AR40" s="7">
        <f t="shared" si="0"/>
        <v>7696</v>
      </c>
      <c r="AS40" s="8">
        <v>907917</v>
      </c>
      <c r="AT40" s="8">
        <v>2338242</v>
      </c>
      <c r="AU40" s="8">
        <v>0</v>
      </c>
      <c r="AV40" s="8">
        <v>0</v>
      </c>
      <c r="AW40" s="8">
        <v>0</v>
      </c>
      <c r="AX40" s="8">
        <v>0</v>
      </c>
      <c r="AY40" s="7">
        <f t="shared" si="1"/>
        <v>3246159</v>
      </c>
      <c r="AZ40" s="5">
        <f t="shared" si="2"/>
        <v>3253855</v>
      </c>
      <c r="BA40" s="9">
        <v>5082564</v>
      </c>
      <c r="BB40" s="248">
        <v>134355</v>
      </c>
      <c r="BC40" s="7">
        <f t="shared" si="3"/>
        <v>8328723</v>
      </c>
      <c r="BD40" s="5">
        <f t="shared" si="4"/>
        <v>8336419</v>
      </c>
      <c r="BE40" s="10">
        <v>-1833326</v>
      </c>
      <c r="BF40" s="11">
        <v>0</v>
      </c>
      <c r="BG40" s="11">
        <v>0</v>
      </c>
      <c r="BH40" s="249">
        <v>-75882</v>
      </c>
      <c r="BI40" s="7">
        <f t="shared" si="5"/>
        <v>6495397</v>
      </c>
      <c r="BJ40" s="5">
        <f t="shared" si="6"/>
        <v>6503093</v>
      </c>
    </row>
    <row r="41" spans="1:62" x14ac:dyDescent="0.15">
      <c r="A41" s="4" t="s">
        <v>27</v>
      </c>
      <c r="B41" s="5" t="s">
        <v>28</v>
      </c>
      <c r="C41" s="6">
        <v>0</v>
      </c>
      <c r="D41" s="6">
        <v>0</v>
      </c>
      <c r="E41" s="6">
        <v>0</v>
      </c>
      <c r="F41" s="6">
        <v>0</v>
      </c>
      <c r="G41" s="6">
        <v>0</v>
      </c>
      <c r="H41" s="6">
        <v>0</v>
      </c>
      <c r="I41" s="6">
        <v>0</v>
      </c>
      <c r="J41" s="6">
        <v>0</v>
      </c>
      <c r="K41" s="6">
        <v>0</v>
      </c>
      <c r="L41" s="6">
        <v>0</v>
      </c>
      <c r="M41" s="6">
        <v>0</v>
      </c>
      <c r="N41" s="6">
        <v>0</v>
      </c>
      <c r="O41" s="6">
        <v>0</v>
      </c>
      <c r="P41" s="6">
        <v>0</v>
      </c>
      <c r="Q41" s="6">
        <v>0</v>
      </c>
      <c r="R41" s="6">
        <v>0</v>
      </c>
      <c r="S41" s="6">
        <v>0</v>
      </c>
      <c r="T41" s="6">
        <v>0</v>
      </c>
      <c r="U41" s="6">
        <v>0</v>
      </c>
      <c r="V41" s="6">
        <v>0</v>
      </c>
      <c r="W41" s="6">
        <v>0</v>
      </c>
      <c r="X41" s="6">
        <v>0</v>
      </c>
      <c r="Y41" s="6">
        <v>0</v>
      </c>
      <c r="Z41" s="6">
        <v>0</v>
      </c>
      <c r="AA41" s="6">
        <v>0</v>
      </c>
      <c r="AB41" s="6">
        <v>0</v>
      </c>
      <c r="AC41" s="6">
        <v>0</v>
      </c>
      <c r="AD41" s="6">
        <v>0</v>
      </c>
      <c r="AE41" s="6">
        <v>0</v>
      </c>
      <c r="AF41" s="6">
        <v>0</v>
      </c>
      <c r="AG41" s="6">
        <v>0</v>
      </c>
      <c r="AH41" s="6">
        <v>0</v>
      </c>
      <c r="AI41" s="6">
        <v>347455</v>
      </c>
      <c r="AJ41" s="6">
        <v>1450818</v>
      </c>
      <c r="AK41" s="6">
        <v>0</v>
      </c>
      <c r="AL41" s="6">
        <v>0</v>
      </c>
      <c r="AM41" s="6">
        <v>13716</v>
      </c>
      <c r="AN41" s="6">
        <v>97159</v>
      </c>
      <c r="AO41" s="6">
        <v>0</v>
      </c>
      <c r="AP41" s="6">
        <v>0</v>
      </c>
      <c r="AQ41" s="6">
        <v>0</v>
      </c>
      <c r="AR41" s="7">
        <f t="shared" si="0"/>
        <v>1909148</v>
      </c>
      <c r="AS41" s="8">
        <v>2514306</v>
      </c>
      <c r="AT41" s="8">
        <v>13625644</v>
      </c>
      <c r="AU41" s="8">
        <v>0</v>
      </c>
      <c r="AV41" s="8">
        <v>0</v>
      </c>
      <c r="AW41" s="8">
        <v>0</v>
      </c>
      <c r="AX41" s="8">
        <v>0</v>
      </c>
      <c r="AY41" s="7">
        <f t="shared" si="1"/>
        <v>16139950</v>
      </c>
      <c r="AZ41" s="5">
        <f t="shared" si="2"/>
        <v>18049098</v>
      </c>
      <c r="BA41" s="9">
        <v>3739426</v>
      </c>
      <c r="BB41" s="248">
        <v>107671</v>
      </c>
      <c r="BC41" s="7">
        <f t="shared" si="3"/>
        <v>19879376</v>
      </c>
      <c r="BD41" s="5">
        <f t="shared" si="4"/>
        <v>21788524</v>
      </c>
      <c r="BE41" s="10">
        <v>-4740540</v>
      </c>
      <c r="BF41" s="11">
        <v>0</v>
      </c>
      <c r="BG41" s="11">
        <v>0</v>
      </c>
      <c r="BH41" s="249">
        <v>-56115</v>
      </c>
      <c r="BI41" s="7">
        <f t="shared" si="5"/>
        <v>15138836</v>
      </c>
      <c r="BJ41" s="5">
        <f t="shared" si="6"/>
        <v>17047984</v>
      </c>
    </row>
    <row r="42" spans="1:62" x14ac:dyDescent="0.15">
      <c r="A42" s="4" t="s">
        <v>264</v>
      </c>
      <c r="B42" s="5" t="s">
        <v>231</v>
      </c>
      <c r="C42" s="6">
        <v>123520</v>
      </c>
      <c r="D42" s="6">
        <v>149</v>
      </c>
      <c r="E42" s="6">
        <v>6616</v>
      </c>
      <c r="F42" s="6">
        <v>834</v>
      </c>
      <c r="G42" s="6">
        <v>18166</v>
      </c>
      <c r="H42" s="6">
        <v>236</v>
      </c>
      <c r="I42" s="6">
        <v>876</v>
      </c>
      <c r="J42" s="6">
        <v>512</v>
      </c>
      <c r="K42" s="6">
        <v>26</v>
      </c>
      <c r="L42" s="6">
        <v>118</v>
      </c>
      <c r="M42" s="6">
        <v>10464</v>
      </c>
      <c r="N42" s="6">
        <v>12</v>
      </c>
      <c r="O42" s="6">
        <v>149</v>
      </c>
      <c r="P42" s="6">
        <v>361</v>
      </c>
      <c r="Q42" s="6">
        <v>70</v>
      </c>
      <c r="R42" s="6">
        <v>644</v>
      </c>
      <c r="S42" s="6">
        <v>61</v>
      </c>
      <c r="T42" s="6">
        <v>6673</v>
      </c>
      <c r="U42" s="6">
        <v>561</v>
      </c>
      <c r="V42" s="6">
        <v>188</v>
      </c>
      <c r="W42" s="6">
        <v>1126</v>
      </c>
      <c r="X42" s="6">
        <v>688</v>
      </c>
      <c r="Y42" s="6">
        <v>29302</v>
      </c>
      <c r="Z42" s="6">
        <v>3470</v>
      </c>
      <c r="AA42" s="6">
        <v>1072</v>
      </c>
      <c r="AB42" s="6">
        <v>347</v>
      </c>
      <c r="AC42" s="6">
        <v>48823</v>
      </c>
      <c r="AD42" s="6">
        <v>8231</v>
      </c>
      <c r="AE42" s="6">
        <v>41927</v>
      </c>
      <c r="AF42" s="6">
        <v>24277</v>
      </c>
      <c r="AG42" s="6">
        <v>252078</v>
      </c>
      <c r="AH42" s="6">
        <v>27989</v>
      </c>
      <c r="AI42" s="6">
        <v>189965</v>
      </c>
      <c r="AJ42" s="6">
        <v>1538251</v>
      </c>
      <c r="AK42" s="6">
        <v>11752</v>
      </c>
      <c r="AL42" s="6">
        <v>94435</v>
      </c>
      <c r="AM42" s="6">
        <v>89812</v>
      </c>
      <c r="AN42" s="6">
        <v>42893</v>
      </c>
      <c r="AO42" s="6">
        <v>212401</v>
      </c>
      <c r="AP42" s="6">
        <v>0</v>
      </c>
      <c r="AQ42" s="6">
        <v>16232</v>
      </c>
      <c r="AR42" s="7">
        <f t="shared" si="0"/>
        <v>2805307</v>
      </c>
      <c r="AS42" s="8">
        <v>697420</v>
      </c>
      <c r="AT42" s="8">
        <v>18647595</v>
      </c>
      <c r="AU42" s="8">
        <v>0</v>
      </c>
      <c r="AV42" s="8">
        <v>0</v>
      </c>
      <c r="AW42" s="8">
        <v>557289</v>
      </c>
      <c r="AX42" s="8">
        <v>0</v>
      </c>
      <c r="AY42" s="7">
        <f t="shared" si="1"/>
        <v>19902304</v>
      </c>
      <c r="AZ42" s="5">
        <f t="shared" si="2"/>
        <v>22707611</v>
      </c>
      <c r="BA42" s="9">
        <v>2744699</v>
      </c>
      <c r="BB42" s="248">
        <v>59994</v>
      </c>
      <c r="BC42" s="7">
        <f t="shared" si="3"/>
        <v>22647003</v>
      </c>
      <c r="BD42" s="5">
        <f t="shared" si="4"/>
        <v>25452310</v>
      </c>
      <c r="BE42" s="10">
        <v>-5022090</v>
      </c>
      <c r="BF42" s="11">
        <v>0</v>
      </c>
      <c r="BG42" s="11">
        <v>0</v>
      </c>
      <c r="BH42" s="249">
        <v>-85511</v>
      </c>
      <c r="BI42" s="7">
        <f t="shared" si="5"/>
        <v>17624913</v>
      </c>
      <c r="BJ42" s="5">
        <f t="shared" si="6"/>
        <v>20430220</v>
      </c>
    </row>
    <row r="43" spans="1:62" x14ac:dyDescent="0.15">
      <c r="A43" s="4" t="s">
        <v>265</v>
      </c>
      <c r="B43" s="5" t="s">
        <v>29</v>
      </c>
      <c r="C43" s="6">
        <v>14222</v>
      </c>
      <c r="D43" s="6">
        <v>10228</v>
      </c>
      <c r="E43" s="6">
        <v>7346</v>
      </c>
      <c r="F43" s="6">
        <v>6564</v>
      </c>
      <c r="G43" s="6">
        <v>76071</v>
      </c>
      <c r="H43" s="6">
        <v>2107</v>
      </c>
      <c r="I43" s="6">
        <v>6627</v>
      </c>
      <c r="J43" s="6">
        <v>1684</v>
      </c>
      <c r="K43" s="6">
        <v>180</v>
      </c>
      <c r="L43" s="6">
        <v>250</v>
      </c>
      <c r="M43" s="6">
        <v>18440</v>
      </c>
      <c r="N43" s="6">
        <v>214</v>
      </c>
      <c r="O43" s="6">
        <v>553</v>
      </c>
      <c r="P43" s="6">
        <v>2638</v>
      </c>
      <c r="Q43" s="6">
        <v>471</v>
      </c>
      <c r="R43" s="6">
        <v>8901</v>
      </c>
      <c r="S43" s="6">
        <v>547</v>
      </c>
      <c r="T43" s="6">
        <v>22109</v>
      </c>
      <c r="U43" s="6">
        <v>3532</v>
      </c>
      <c r="V43" s="6">
        <v>2030</v>
      </c>
      <c r="W43" s="6">
        <v>3371</v>
      </c>
      <c r="X43" s="6">
        <v>5381</v>
      </c>
      <c r="Y43" s="6">
        <v>124534</v>
      </c>
      <c r="Z43" s="6">
        <v>2677</v>
      </c>
      <c r="AA43" s="6">
        <v>4319</v>
      </c>
      <c r="AB43" s="6">
        <v>28218</v>
      </c>
      <c r="AC43" s="6">
        <v>214360</v>
      </c>
      <c r="AD43" s="6">
        <v>103189</v>
      </c>
      <c r="AE43" s="6">
        <v>15358</v>
      </c>
      <c r="AF43" s="6">
        <v>92788</v>
      </c>
      <c r="AG43" s="6">
        <v>108556</v>
      </c>
      <c r="AH43" s="6">
        <v>152046</v>
      </c>
      <c r="AI43" s="6">
        <v>139059</v>
      </c>
      <c r="AJ43" s="6">
        <v>261013</v>
      </c>
      <c r="AK43" s="6">
        <v>24846</v>
      </c>
      <c r="AL43" s="6">
        <v>67608</v>
      </c>
      <c r="AM43" s="6">
        <v>18123</v>
      </c>
      <c r="AN43" s="6">
        <v>13059</v>
      </c>
      <c r="AO43" s="6">
        <v>41108</v>
      </c>
      <c r="AP43" s="6">
        <v>0</v>
      </c>
      <c r="AQ43" s="6">
        <v>543</v>
      </c>
      <c r="AR43" s="7">
        <f t="shared" si="0"/>
        <v>1604870</v>
      </c>
      <c r="AS43" s="8">
        <v>0</v>
      </c>
      <c r="AT43" s="8">
        <v>0</v>
      </c>
      <c r="AU43" s="8">
        <v>0</v>
      </c>
      <c r="AV43" s="8">
        <v>0</v>
      </c>
      <c r="AW43" s="8">
        <v>0</v>
      </c>
      <c r="AX43" s="8">
        <v>0</v>
      </c>
      <c r="AY43" s="7">
        <f t="shared" si="1"/>
        <v>0</v>
      </c>
      <c r="AZ43" s="5">
        <f t="shared" si="2"/>
        <v>1604870</v>
      </c>
      <c r="BA43" s="9">
        <v>0</v>
      </c>
      <c r="BB43" s="248">
        <v>0</v>
      </c>
      <c r="BC43" s="7">
        <f t="shared" si="3"/>
        <v>0</v>
      </c>
      <c r="BD43" s="5">
        <f t="shared" si="4"/>
        <v>1604870</v>
      </c>
      <c r="BE43" s="10">
        <v>0</v>
      </c>
      <c r="BF43" s="11">
        <v>0</v>
      </c>
      <c r="BG43" s="11">
        <v>0</v>
      </c>
      <c r="BH43" s="249">
        <v>0</v>
      </c>
      <c r="BI43" s="7">
        <f t="shared" si="5"/>
        <v>0</v>
      </c>
      <c r="BJ43" s="5">
        <f t="shared" si="6"/>
        <v>1604870</v>
      </c>
    </row>
    <row r="44" spans="1:62" x14ac:dyDescent="0.15">
      <c r="A44" s="4" t="s">
        <v>266</v>
      </c>
      <c r="B44" s="5" t="s">
        <v>30</v>
      </c>
      <c r="C44" s="6">
        <v>87230</v>
      </c>
      <c r="D44" s="6">
        <v>1264</v>
      </c>
      <c r="E44" s="6">
        <v>102642</v>
      </c>
      <c r="F44" s="6">
        <v>43482</v>
      </c>
      <c r="G44" s="6">
        <v>870847</v>
      </c>
      <c r="H44" s="6">
        <v>2911</v>
      </c>
      <c r="I44" s="6">
        <v>30188</v>
      </c>
      <c r="J44" s="6">
        <v>2197</v>
      </c>
      <c r="K44" s="6">
        <v>5581</v>
      </c>
      <c r="L44" s="6">
        <v>1956</v>
      </c>
      <c r="M44" s="6">
        <v>43351</v>
      </c>
      <c r="N44" s="6">
        <v>1140</v>
      </c>
      <c r="O44" s="6">
        <v>28807</v>
      </c>
      <c r="P44" s="6">
        <v>21235</v>
      </c>
      <c r="Q44" s="6">
        <v>3129</v>
      </c>
      <c r="R44" s="6">
        <v>34241</v>
      </c>
      <c r="S44" s="6">
        <v>1138</v>
      </c>
      <c r="T44" s="6">
        <v>10738</v>
      </c>
      <c r="U44" s="6">
        <v>12808</v>
      </c>
      <c r="V44" s="6">
        <v>5452</v>
      </c>
      <c r="W44" s="6">
        <v>4483</v>
      </c>
      <c r="X44" s="6">
        <v>6998</v>
      </c>
      <c r="Y44" s="6">
        <v>1243684</v>
      </c>
      <c r="Z44" s="6">
        <v>115464</v>
      </c>
      <c r="AA44" s="6">
        <v>21513</v>
      </c>
      <c r="AB44" s="6">
        <v>37418</v>
      </c>
      <c r="AC44" s="6">
        <v>314071</v>
      </c>
      <c r="AD44" s="6">
        <v>307563</v>
      </c>
      <c r="AE44" s="6">
        <v>168282</v>
      </c>
      <c r="AF44" s="6">
        <v>306291</v>
      </c>
      <c r="AG44" s="6">
        <v>209925</v>
      </c>
      <c r="AH44" s="6">
        <v>22529</v>
      </c>
      <c r="AI44" s="6">
        <v>340669</v>
      </c>
      <c r="AJ44" s="6">
        <v>292173</v>
      </c>
      <c r="AK44" s="6">
        <v>66455</v>
      </c>
      <c r="AL44" s="6">
        <v>238701</v>
      </c>
      <c r="AM44" s="6">
        <v>122961</v>
      </c>
      <c r="AN44" s="6">
        <v>23988</v>
      </c>
      <c r="AO44" s="6">
        <v>84842</v>
      </c>
      <c r="AP44" s="6">
        <v>785</v>
      </c>
      <c r="AQ44" s="6">
        <v>0</v>
      </c>
      <c r="AR44" s="7">
        <f t="shared" si="0"/>
        <v>5239132</v>
      </c>
      <c r="AS44" s="8">
        <v>0</v>
      </c>
      <c r="AT44" s="8">
        <v>2452</v>
      </c>
      <c r="AU44" s="8">
        <v>0</v>
      </c>
      <c r="AV44" s="8">
        <v>0</v>
      </c>
      <c r="AW44" s="8">
        <v>0</v>
      </c>
      <c r="AX44" s="8">
        <v>0</v>
      </c>
      <c r="AY44" s="7">
        <f t="shared" si="1"/>
        <v>2452</v>
      </c>
      <c r="AZ44" s="5">
        <f t="shared" si="2"/>
        <v>5241584</v>
      </c>
      <c r="BA44" s="9">
        <v>298437</v>
      </c>
      <c r="BB44" s="248">
        <v>1062</v>
      </c>
      <c r="BC44" s="7">
        <f t="shared" si="3"/>
        <v>300889</v>
      </c>
      <c r="BD44" s="5">
        <f t="shared" si="4"/>
        <v>5540021</v>
      </c>
      <c r="BE44" s="10">
        <v>-13252</v>
      </c>
      <c r="BF44" s="11">
        <v>0</v>
      </c>
      <c r="BG44" s="11">
        <v>0</v>
      </c>
      <c r="BH44" s="249">
        <v>-13252</v>
      </c>
      <c r="BI44" s="7">
        <f t="shared" si="5"/>
        <v>287637</v>
      </c>
      <c r="BJ44" s="5">
        <f t="shared" si="6"/>
        <v>5526769</v>
      </c>
    </row>
    <row r="45" spans="1:62" x14ac:dyDescent="0.15">
      <c r="A45" s="12" t="s">
        <v>267</v>
      </c>
      <c r="B45" s="13" t="s">
        <v>44</v>
      </c>
      <c r="C45" s="14">
        <f>SUM(C4:C44)</f>
        <v>30352177</v>
      </c>
      <c r="D45" s="14">
        <f t="shared" ref="D45:BJ45" si="7">SUM(D4:D44)</f>
        <v>706864</v>
      </c>
      <c r="E45" s="14">
        <f t="shared" si="7"/>
        <v>5003238</v>
      </c>
      <c r="F45" s="14">
        <f t="shared" si="7"/>
        <v>1709136</v>
      </c>
      <c r="G45" s="14">
        <f t="shared" si="7"/>
        <v>77753922</v>
      </c>
      <c r="H45" s="14">
        <f t="shared" si="7"/>
        <v>593065</v>
      </c>
      <c r="I45" s="14">
        <f t="shared" si="7"/>
        <v>5108763</v>
      </c>
      <c r="J45" s="14">
        <f t="shared" si="7"/>
        <v>1302543</v>
      </c>
      <c r="K45" s="14">
        <f t="shared" si="7"/>
        <v>162752</v>
      </c>
      <c r="L45" s="14">
        <f t="shared" si="7"/>
        <v>741049</v>
      </c>
      <c r="M45" s="14">
        <f t="shared" si="7"/>
        <v>4987997</v>
      </c>
      <c r="N45" s="14">
        <f t="shared" si="7"/>
        <v>101766</v>
      </c>
      <c r="O45" s="14">
        <f t="shared" si="7"/>
        <v>2581799</v>
      </c>
      <c r="P45" s="14">
        <f t="shared" si="7"/>
        <v>1937647</v>
      </c>
      <c r="Q45" s="14">
        <f t="shared" si="7"/>
        <v>208745</v>
      </c>
      <c r="R45" s="14">
        <f t="shared" si="7"/>
        <v>2884913</v>
      </c>
      <c r="S45" s="14">
        <f t="shared" si="7"/>
        <v>267733</v>
      </c>
      <c r="T45" s="14">
        <f t="shared" si="7"/>
        <v>12846855</v>
      </c>
      <c r="U45" s="14">
        <f t="shared" si="7"/>
        <v>2570433</v>
      </c>
      <c r="V45" s="14">
        <f t="shared" si="7"/>
        <v>946065</v>
      </c>
      <c r="W45" s="14">
        <f t="shared" si="7"/>
        <v>2603158</v>
      </c>
      <c r="X45" s="14">
        <f t="shared" si="7"/>
        <v>2112026</v>
      </c>
      <c r="Y45" s="14">
        <f t="shared" si="7"/>
        <v>45544144</v>
      </c>
      <c r="Z45" s="14">
        <f t="shared" si="7"/>
        <v>11919160</v>
      </c>
      <c r="AA45" s="14">
        <f t="shared" si="7"/>
        <v>1757818</v>
      </c>
      <c r="AB45" s="14">
        <f t="shared" si="7"/>
        <v>1961665</v>
      </c>
      <c r="AC45" s="14">
        <f t="shared" si="7"/>
        <v>23644008</v>
      </c>
      <c r="AD45" s="14">
        <f t="shared" si="7"/>
        <v>10757898</v>
      </c>
      <c r="AE45" s="14">
        <f t="shared" si="7"/>
        <v>9054095</v>
      </c>
      <c r="AF45" s="14">
        <f t="shared" si="7"/>
        <v>36360216</v>
      </c>
      <c r="AG45" s="14">
        <f t="shared" si="7"/>
        <v>18929771</v>
      </c>
      <c r="AH45" s="14">
        <f t="shared" si="7"/>
        <v>16680620</v>
      </c>
      <c r="AI45" s="14">
        <f t="shared" si="7"/>
        <v>12315126</v>
      </c>
      <c r="AJ45" s="14">
        <f t="shared" si="7"/>
        <v>46991081</v>
      </c>
      <c r="AK45" s="14">
        <f t="shared" si="7"/>
        <v>2007504</v>
      </c>
      <c r="AL45" s="14">
        <f t="shared" si="7"/>
        <v>18825058</v>
      </c>
      <c r="AM45" s="14">
        <f t="shared" si="7"/>
        <v>3671966</v>
      </c>
      <c r="AN45" s="14">
        <f t="shared" si="7"/>
        <v>9244681</v>
      </c>
      <c r="AO45" s="14">
        <f t="shared" si="7"/>
        <v>5487068</v>
      </c>
      <c r="AP45" s="14">
        <f t="shared" si="7"/>
        <v>1604870</v>
      </c>
      <c r="AQ45" s="14">
        <f t="shared" si="7"/>
        <v>1566078</v>
      </c>
      <c r="AR45" s="15">
        <f t="shared" si="7"/>
        <v>435805473</v>
      </c>
      <c r="AS45" s="16">
        <f t="shared" si="7"/>
        <v>8295263</v>
      </c>
      <c r="AT45" s="14">
        <f t="shared" si="7"/>
        <v>332057786</v>
      </c>
      <c r="AU45" s="14">
        <f t="shared" si="7"/>
        <v>179312873</v>
      </c>
      <c r="AV45" s="14">
        <f t="shared" si="7"/>
        <v>53580670</v>
      </c>
      <c r="AW45" s="14">
        <f t="shared" si="7"/>
        <v>110649293</v>
      </c>
      <c r="AX45" s="14">
        <f t="shared" si="7"/>
        <v>-1197676</v>
      </c>
      <c r="AY45" s="15">
        <f t="shared" si="7"/>
        <v>682698209</v>
      </c>
      <c r="AZ45" s="15">
        <f t="shared" si="7"/>
        <v>1118503682</v>
      </c>
      <c r="BA45" s="17">
        <f t="shared" si="7"/>
        <v>245975417</v>
      </c>
      <c r="BB45" s="250">
        <f t="shared" si="7"/>
        <v>11034210</v>
      </c>
      <c r="BC45" s="15">
        <f t="shared" si="7"/>
        <v>928673626</v>
      </c>
      <c r="BD45" s="13">
        <f t="shared" si="7"/>
        <v>1364479099</v>
      </c>
      <c r="BE45" s="17">
        <f t="shared" si="7"/>
        <v>-366935326</v>
      </c>
      <c r="BF45" s="14">
        <f t="shared" si="7"/>
        <v>-144671</v>
      </c>
      <c r="BG45" s="14">
        <f t="shared" si="7"/>
        <v>-1561591</v>
      </c>
      <c r="BH45" s="250">
        <f t="shared" si="7"/>
        <v>-24722443</v>
      </c>
      <c r="BI45" s="15">
        <f t="shared" si="7"/>
        <v>560032038</v>
      </c>
      <c r="BJ45" s="13">
        <f t="shared" si="7"/>
        <v>995837511</v>
      </c>
    </row>
    <row r="46" spans="1:62" x14ac:dyDescent="0.15">
      <c r="A46" s="4" t="s">
        <v>268</v>
      </c>
      <c r="B46" s="5" t="s">
        <v>61</v>
      </c>
      <c r="C46" s="18">
        <v>72226</v>
      </c>
      <c r="D46" s="18">
        <v>38973</v>
      </c>
      <c r="E46" s="18">
        <v>156172</v>
      </c>
      <c r="F46" s="18">
        <v>74193</v>
      </c>
      <c r="G46" s="18">
        <v>504855</v>
      </c>
      <c r="H46" s="18">
        <v>12787</v>
      </c>
      <c r="I46" s="18">
        <v>66065</v>
      </c>
      <c r="J46" s="18">
        <v>40141</v>
      </c>
      <c r="K46" s="18">
        <v>4819</v>
      </c>
      <c r="L46" s="18">
        <v>26138</v>
      </c>
      <c r="M46" s="18">
        <v>203296</v>
      </c>
      <c r="N46" s="18">
        <v>1256</v>
      </c>
      <c r="O46" s="18">
        <v>47197</v>
      </c>
      <c r="P46" s="18">
        <v>38571</v>
      </c>
      <c r="Q46" s="18">
        <v>5452</v>
      </c>
      <c r="R46" s="18">
        <v>127914</v>
      </c>
      <c r="S46" s="18">
        <v>6106</v>
      </c>
      <c r="T46" s="18">
        <v>217254</v>
      </c>
      <c r="U46" s="18">
        <v>45658</v>
      </c>
      <c r="V46" s="18">
        <v>30291</v>
      </c>
      <c r="W46" s="18">
        <v>39429</v>
      </c>
      <c r="X46" s="18">
        <v>44201</v>
      </c>
      <c r="Y46" s="18">
        <v>1025457</v>
      </c>
      <c r="Z46" s="18">
        <v>289265</v>
      </c>
      <c r="AA46" s="18">
        <v>83680</v>
      </c>
      <c r="AB46" s="18">
        <v>87973</v>
      </c>
      <c r="AC46" s="18">
        <v>994592</v>
      </c>
      <c r="AD46" s="18">
        <v>737295</v>
      </c>
      <c r="AE46" s="18">
        <v>78309</v>
      </c>
      <c r="AF46" s="18">
        <v>316475</v>
      </c>
      <c r="AG46" s="18">
        <v>186941</v>
      </c>
      <c r="AH46" s="18">
        <v>589415</v>
      </c>
      <c r="AI46" s="18">
        <v>120209</v>
      </c>
      <c r="AJ46" s="18">
        <v>738176</v>
      </c>
      <c r="AK46" s="18">
        <v>171366</v>
      </c>
      <c r="AL46" s="18">
        <v>443486</v>
      </c>
      <c r="AM46" s="18">
        <v>122522</v>
      </c>
      <c r="AN46" s="18">
        <v>201339</v>
      </c>
      <c r="AO46" s="18">
        <v>289935</v>
      </c>
      <c r="AP46" s="18">
        <v>0</v>
      </c>
      <c r="AQ46" s="18">
        <v>15834</v>
      </c>
      <c r="AR46" s="7">
        <f t="shared" si="0"/>
        <v>8295263</v>
      </c>
    </row>
    <row r="47" spans="1:62" x14ac:dyDescent="0.15">
      <c r="A47" s="4" t="s">
        <v>269</v>
      </c>
      <c r="B47" s="5" t="s">
        <v>62</v>
      </c>
      <c r="C47" s="18">
        <v>5263920</v>
      </c>
      <c r="D47" s="18">
        <v>637318</v>
      </c>
      <c r="E47" s="18">
        <v>981656</v>
      </c>
      <c r="F47" s="18">
        <v>458828</v>
      </c>
      <c r="G47" s="18">
        <v>12820880</v>
      </c>
      <c r="H47" s="18">
        <v>473589</v>
      </c>
      <c r="I47" s="18">
        <v>1150161</v>
      </c>
      <c r="J47" s="18">
        <v>288539</v>
      </c>
      <c r="K47" s="18">
        <v>37772</v>
      </c>
      <c r="L47" s="18">
        <v>353143</v>
      </c>
      <c r="M47" s="18">
        <v>4634835</v>
      </c>
      <c r="N47" s="18">
        <v>34429</v>
      </c>
      <c r="O47" s="18">
        <v>77366</v>
      </c>
      <c r="P47" s="18">
        <v>1227759</v>
      </c>
      <c r="Q47" s="18">
        <v>112753</v>
      </c>
      <c r="R47" s="18">
        <v>2380156</v>
      </c>
      <c r="S47" s="18">
        <v>108503</v>
      </c>
      <c r="T47" s="18">
        <v>4518664</v>
      </c>
      <c r="U47" s="18">
        <v>1112530</v>
      </c>
      <c r="V47" s="18">
        <v>339449</v>
      </c>
      <c r="W47" s="18">
        <v>1722523</v>
      </c>
      <c r="X47" s="18">
        <v>1091103</v>
      </c>
      <c r="Y47" s="18">
        <v>17577902</v>
      </c>
      <c r="Z47" s="18">
        <v>1216321</v>
      </c>
      <c r="AA47" s="18">
        <v>538457</v>
      </c>
      <c r="AB47" s="18">
        <v>2277219</v>
      </c>
      <c r="AC47" s="18">
        <v>27303851</v>
      </c>
      <c r="AD47" s="18">
        <v>8281073</v>
      </c>
      <c r="AE47" s="18">
        <v>2081779</v>
      </c>
      <c r="AF47" s="18">
        <v>16376635</v>
      </c>
      <c r="AG47" s="18">
        <v>4044057</v>
      </c>
      <c r="AH47" s="18">
        <v>28655915</v>
      </c>
      <c r="AI47" s="18">
        <v>28099626</v>
      </c>
      <c r="AJ47" s="18">
        <v>58249435</v>
      </c>
      <c r="AK47" s="18">
        <v>3662535</v>
      </c>
      <c r="AL47" s="18">
        <v>16765117</v>
      </c>
      <c r="AM47" s="18">
        <v>1776067</v>
      </c>
      <c r="AN47" s="18">
        <v>4584717</v>
      </c>
      <c r="AO47" s="18">
        <v>7722646</v>
      </c>
      <c r="AP47" s="18">
        <v>0</v>
      </c>
      <c r="AQ47" s="18">
        <v>85542</v>
      </c>
      <c r="AR47" s="7">
        <f t="shared" si="0"/>
        <v>269124770</v>
      </c>
    </row>
    <row r="48" spans="1:62" x14ac:dyDescent="0.15">
      <c r="A48" s="4" t="s">
        <v>270</v>
      </c>
      <c r="B48" s="5" t="s">
        <v>63</v>
      </c>
      <c r="C48" s="18">
        <v>7411720</v>
      </c>
      <c r="D48" s="18">
        <v>65124</v>
      </c>
      <c r="E48" s="18">
        <v>1936059</v>
      </c>
      <c r="F48" s="18">
        <v>996839</v>
      </c>
      <c r="G48" s="18">
        <v>4129649</v>
      </c>
      <c r="H48" s="18">
        <v>14092</v>
      </c>
      <c r="I48" s="18">
        <v>279179</v>
      </c>
      <c r="J48" s="18">
        <v>218237</v>
      </c>
      <c r="K48" s="18">
        <v>128803</v>
      </c>
      <c r="L48" s="18">
        <v>144309</v>
      </c>
      <c r="M48" s="18">
        <v>788612</v>
      </c>
      <c r="N48" s="18">
        <v>114897</v>
      </c>
      <c r="O48" s="18">
        <v>306077</v>
      </c>
      <c r="P48" s="18">
        <v>88483</v>
      </c>
      <c r="Q48" s="18">
        <v>84146</v>
      </c>
      <c r="R48" s="18">
        <v>841175</v>
      </c>
      <c r="S48" s="18">
        <v>37757</v>
      </c>
      <c r="T48" s="18">
        <v>-444295</v>
      </c>
      <c r="U48" s="18">
        <v>4067</v>
      </c>
      <c r="V48" s="18">
        <v>-77340</v>
      </c>
      <c r="W48" s="18">
        <v>-59676</v>
      </c>
      <c r="X48" s="18">
        <v>67503</v>
      </c>
      <c r="Y48" s="18">
        <v>13417749</v>
      </c>
      <c r="Z48" s="18">
        <v>1727884</v>
      </c>
      <c r="AA48" s="18">
        <v>486890</v>
      </c>
      <c r="AB48" s="18">
        <v>475743</v>
      </c>
      <c r="AC48" s="18">
        <v>16848198</v>
      </c>
      <c r="AD48" s="18">
        <v>10074748</v>
      </c>
      <c r="AE48" s="18">
        <v>24029457</v>
      </c>
      <c r="AF48" s="18">
        <v>6852070</v>
      </c>
      <c r="AG48" s="18">
        <v>5852856</v>
      </c>
      <c r="AH48" s="18">
        <v>0</v>
      </c>
      <c r="AI48" s="18">
        <v>1840861</v>
      </c>
      <c r="AJ48" s="18">
        <v>1773260</v>
      </c>
      <c r="AK48" s="18">
        <v>-29460</v>
      </c>
      <c r="AL48" s="18">
        <v>6950916</v>
      </c>
      <c r="AM48" s="18">
        <v>278385</v>
      </c>
      <c r="AN48" s="18">
        <v>914633</v>
      </c>
      <c r="AO48" s="18">
        <v>1077742</v>
      </c>
      <c r="AP48" s="18">
        <v>0</v>
      </c>
      <c r="AQ48" s="18">
        <v>2065514</v>
      </c>
      <c r="AR48" s="7">
        <f t="shared" si="0"/>
        <v>111712863</v>
      </c>
    </row>
    <row r="49" spans="1:44" x14ac:dyDescent="0.15">
      <c r="A49" s="4" t="s">
        <v>271</v>
      </c>
      <c r="B49" s="5" t="s">
        <v>64</v>
      </c>
      <c r="C49" s="18">
        <v>5893254</v>
      </c>
      <c r="D49" s="18">
        <v>234496</v>
      </c>
      <c r="E49" s="18">
        <v>1277321</v>
      </c>
      <c r="F49" s="18">
        <v>1086345</v>
      </c>
      <c r="G49" s="18">
        <v>6021567</v>
      </c>
      <c r="H49" s="18">
        <v>150899</v>
      </c>
      <c r="I49" s="18">
        <v>790211</v>
      </c>
      <c r="J49" s="18">
        <v>557165</v>
      </c>
      <c r="K49" s="18">
        <v>136224</v>
      </c>
      <c r="L49" s="18">
        <v>231426</v>
      </c>
      <c r="M49" s="18">
        <v>2954468</v>
      </c>
      <c r="N49" s="18">
        <v>20408</v>
      </c>
      <c r="O49" s="18">
        <v>113508</v>
      </c>
      <c r="P49" s="18">
        <v>374074</v>
      </c>
      <c r="Q49" s="18">
        <v>80345</v>
      </c>
      <c r="R49" s="18">
        <v>1646737</v>
      </c>
      <c r="S49" s="18">
        <v>126357</v>
      </c>
      <c r="T49" s="18">
        <v>4985298</v>
      </c>
      <c r="U49" s="18">
        <v>809959</v>
      </c>
      <c r="V49" s="18">
        <v>648799</v>
      </c>
      <c r="W49" s="18">
        <v>875432</v>
      </c>
      <c r="X49" s="18">
        <v>717942</v>
      </c>
      <c r="Y49" s="18">
        <v>4074594</v>
      </c>
      <c r="Z49" s="18">
        <v>4711328</v>
      </c>
      <c r="AA49" s="18">
        <v>1048829</v>
      </c>
      <c r="AB49" s="18">
        <v>994570</v>
      </c>
      <c r="AC49" s="18">
        <v>6371406</v>
      </c>
      <c r="AD49" s="18">
        <v>2456100</v>
      </c>
      <c r="AE49" s="18">
        <v>22390388</v>
      </c>
      <c r="AF49" s="18">
        <v>9200858</v>
      </c>
      <c r="AG49" s="18">
        <v>5976825</v>
      </c>
      <c r="AH49" s="18">
        <v>16822851</v>
      </c>
      <c r="AI49" s="18">
        <v>9493897</v>
      </c>
      <c r="AJ49" s="18">
        <v>10274717</v>
      </c>
      <c r="AK49" s="18">
        <v>315075</v>
      </c>
      <c r="AL49" s="18">
        <v>4584512</v>
      </c>
      <c r="AM49" s="18">
        <v>649170</v>
      </c>
      <c r="AN49" s="18">
        <v>1130245</v>
      </c>
      <c r="AO49" s="18">
        <v>3708032</v>
      </c>
      <c r="AP49" s="18">
        <v>0</v>
      </c>
      <c r="AQ49" s="18">
        <v>1394612</v>
      </c>
      <c r="AR49" s="7">
        <f t="shared" si="0"/>
        <v>135330244</v>
      </c>
    </row>
    <row r="50" spans="1:44" x14ac:dyDescent="0.15">
      <c r="A50" s="4" t="s">
        <v>272</v>
      </c>
      <c r="B50" s="5" t="s">
        <v>65</v>
      </c>
      <c r="C50" s="18">
        <v>2100648</v>
      </c>
      <c r="D50" s="18">
        <v>129082</v>
      </c>
      <c r="E50" s="18">
        <v>491768</v>
      </c>
      <c r="F50" s="18">
        <v>625610</v>
      </c>
      <c r="G50" s="18">
        <v>6191600</v>
      </c>
      <c r="H50" s="18">
        <v>61766</v>
      </c>
      <c r="I50" s="18">
        <v>563800</v>
      </c>
      <c r="J50" s="18">
        <v>98083</v>
      </c>
      <c r="K50" s="18">
        <v>88159</v>
      </c>
      <c r="L50" s="18">
        <v>99052</v>
      </c>
      <c r="M50" s="18">
        <v>1276964</v>
      </c>
      <c r="N50" s="18">
        <v>49614</v>
      </c>
      <c r="O50" s="18">
        <v>12245</v>
      </c>
      <c r="P50" s="18">
        <v>332514</v>
      </c>
      <c r="Q50" s="18">
        <v>1660</v>
      </c>
      <c r="R50" s="18">
        <v>79259</v>
      </c>
      <c r="S50" s="18">
        <v>-30247</v>
      </c>
      <c r="T50" s="18">
        <v>-937668</v>
      </c>
      <c r="U50" s="18">
        <v>-258383</v>
      </c>
      <c r="V50" s="18">
        <v>-157095</v>
      </c>
      <c r="W50" s="18">
        <v>-716</v>
      </c>
      <c r="X50" s="18">
        <v>205041</v>
      </c>
      <c r="Y50" s="18">
        <v>3621307</v>
      </c>
      <c r="Z50" s="18">
        <v>1153407</v>
      </c>
      <c r="AA50" s="18">
        <v>163887</v>
      </c>
      <c r="AB50" s="18">
        <v>166112</v>
      </c>
      <c r="AC50" s="18">
        <v>5761041</v>
      </c>
      <c r="AD50" s="18">
        <v>622800</v>
      </c>
      <c r="AE50" s="18">
        <v>4371241</v>
      </c>
      <c r="AF50" s="18">
        <v>3901135</v>
      </c>
      <c r="AG50" s="18">
        <v>1517657</v>
      </c>
      <c r="AH50" s="18">
        <v>69145</v>
      </c>
      <c r="AI50" s="18">
        <v>481084</v>
      </c>
      <c r="AJ50" s="18">
        <v>892287</v>
      </c>
      <c r="AK50" s="18">
        <v>235810</v>
      </c>
      <c r="AL50" s="18">
        <v>3261038</v>
      </c>
      <c r="AM50" s="18">
        <v>4983</v>
      </c>
      <c r="AN50" s="18">
        <v>972369</v>
      </c>
      <c r="AO50" s="18">
        <v>2145003</v>
      </c>
      <c r="AP50" s="18">
        <v>0</v>
      </c>
      <c r="AQ50" s="18">
        <v>440029</v>
      </c>
      <c r="AR50" s="7">
        <f t="shared" si="0"/>
        <v>40803091</v>
      </c>
    </row>
    <row r="51" spans="1:44" x14ac:dyDescent="0.15">
      <c r="A51" s="4" t="s">
        <v>273</v>
      </c>
      <c r="B51" s="5" t="s">
        <v>66</v>
      </c>
      <c r="C51" s="18">
        <v>-1409606</v>
      </c>
      <c r="D51" s="18">
        <v>0</v>
      </c>
      <c r="E51" s="18">
        <v>-43931</v>
      </c>
      <c r="F51" s="18">
        <v>0</v>
      </c>
      <c r="G51" s="18">
        <v>-64882</v>
      </c>
      <c r="H51" s="18">
        <v>0</v>
      </c>
      <c r="I51" s="18">
        <v>-1</v>
      </c>
      <c r="J51" s="18">
        <v>0</v>
      </c>
      <c r="K51" s="18">
        <v>-6</v>
      </c>
      <c r="L51" s="18">
        <v>0</v>
      </c>
      <c r="M51" s="18">
        <v>-14</v>
      </c>
      <c r="N51" s="18">
        <v>0</v>
      </c>
      <c r="O51" s="18">
        <v>-2</v>
      </c>
      <c r="P51" s="18">
        <v>-1</v>
      </c>
      <c r="Q51" s="18">
        <v>0</v>
      </c>
      <c r="R51" s="18">
        <v>-3</v>
      </c>
      <c r="S51" s="18">
        <v>0</v>
      </c>
      <c r="T51" s="18">
        <v>-14</v>
      </c>
      <c r="U51" s="18">
        <v>-1</v>
      </c>
      <c r="V51" s="18">
        <v>0</v>
      </c>
      <c r="W51" s="18">
        <v>-2</v>
      </c>
      <c r="X51" s="18">
        <v>0</v>
      </c>
      <c r="Y51" s="18">
        <v>-407991</v>
      </c>
      <c r="Z51" s="18">
        <v>-4236</v>
      </c>
      <c r="AA51" s="18">
        <v>-376065</v>
      </c>
      <c r="AB51" s="18">
        <v>-13</v>
      </c>
      <c r="AC51" s="18">
        <v>-53642</v>
      </c>
      <c r="AD51" s="18">
        <v>-366400</v>
      </c>
      <c r="AE51" s="18">
        <v>-21802</v>
      </c>
      <c r="AF51" s="18">
        <v>-174153</v>
      </c>
      <c r="AG51" s="18">
        <v>-6309</v>
      </c>
      <c r="AH51" s="18">
        <v>0</v>
      </c>
      <c r="AI51" s="18">
        <v>-48698</v>
      </c>
      <c r="AJ51" s="18">
        <v>-1983971</v>
      </c>
      <c r="AK51" s="18">
        <v>-221208</v>
      </c>
      <c r="AL51" s="18">
        <v>-10196</v>
      </c>
      <c r="AM51" s="18">
        <v>0</v>
      </c>
      <c r="AN51" s="18">
        <v>0</v>
      </c>
      <c r="AO51" s="18">
        <v>-206</v>
      </c>
      <c r="AP51" s="18">
        <v>0</v>
      </c>
      <c r="AQ51" s="18">
        <v>-40840</v>
      </c>
      <c r="AR51" s="7">
        <f t="shared" si="0"/>
        <v>-5234193</v>
      </c>
    </row>
    <row r="52" spans="1:44" x14ac:dyDescent="0.15">
      <c r="A52" s="12" t="s">
        <v>274</v>
      </c>
      <c r="B52" s="13" t="s">
        <v>67</v>
      </c>
      <c r="C52" s="14">
        <f>SUM(C46:C51)</f>
        <v>19332162</v>
      </c>
      <c r="D52" s="14">
        <f t="shared" ref="D52:AR52" si="8">SUM(D46:D51)</f>
        <v>1104993</v>
      </c>
      <c r="E52" s="14">
        <f t="shared" si="8"/>
        <v>4799045</v>
      </c>
      <c r="F52" s="14">
        <f t="shared" si="8"/>
        <v>3241815</v>
      </c>
      <c r="G52" s="14">
        <f t="shared" si="8"/>
        <v>29603669</v>
      </c>
      <c r="H52" s="14">
        <f t="shared" si="8"/>
        <v>713133</v>
      </c>
      <c r="I52" s="14">
        <f t="shared" si="8"/>
        <v>2849415</v>
      </c>
      <c r="J52" s="14">
        <f t="shared" si="8"/>
        <v>1202165</v>
      </c>
      <c r="K52" s="14">
        <f t="shared" si="8"/>
        <v>395771</v>
      </c>
      <c r="L52" s="14">
        <f t="shared" si="8"/>
        <v>854068</v>
      </c>
      <c r="M52" s="14">
        <f t="shared" si="8"/>
        <v>9858161</v>
      </c>
      <c r="N52" s="14">
        <f t="shared" si="8"/>
        <v>220604</v>
      </c>
      <c r="O52" s="14">
        <f t="shared" si="8"/>
        <v>556391</v>
      </c>
      <c r="P52" s="14">
        <f t="shared" si="8"/>
        <v>2061400</v>
      </c>
      <c r="Q52" s="14">
        <f t="shared" si="8"/>
        <v>284356</v>
      </c>
      <c r="R52" s="14">
        <f t="shared" si="8"/>
        <v>5075238</v>
      </c>
      <c r="S52" s="14">
        <f t="shared" si="8"/>
        <v>248476</v>
      </c>
      <c r="T52" s="14">
        <f t="shared" si="8"/>
        <v>8339239</v>
      </c>
      <c r="U52" s="14">
        <f t="shared" si="8"/>
        <v>1713830</v>
      </c>
      <c r="V52" s="14">
        <f t="shared" si="8"/>
        <v>784104</v>
      </c>
      <c r="W52" s="14">
        <f t="shared" si="8"/>
        <v>2576990</v>
      </c>
      <c r="X52" s="14">
        <f t="shared" si="8"/>
        <v>2125790</v>
      </c>
      <c r="Y52" s="14">
        <f t="shared" si="8"/>
        <v>39309018</v>
      </c>
      <c r="Z52" s="14">
        <f t="shared" si="8"/>
        <v>9093969</v>
      </c>
      <c r="AA52" s="14">
        <f t="shared" si="8"/>
        <v>1945678</v>
      </c>
      <c r="AB52" s="14">
        <f t="shared" si="8"/>
        <v>4001604</v>
      </c>
      <c r="AC52" s="14">
        <f t="shared" si="8"/>
        <v>57225446</v>
      </c>
      <c r="AD52" s="14">
        <f t="shared" si="8"/>
        <v>21805616</v>
      </c>
      <c r="AE52" s="14">
        <f t="shared" si="8"/>
        <v>52929372</v>
      </c>
      <c r="AF52" s="14">
        <f t="shared" si="8"/>
        <v>36473020</v>
      </c>
      <c r="AG52" s="14">
        <f t="shared" si="8"/>
        <v>17572027</v>
      </c>
      <c r="AH52" s="14">
        <f t="shared" si="8"/>
        <v>46137326</v>
      </c>
      <c r="AI52" s="14">
        <f t="shared" si="8"/>
        <v>39986979</v>
      </c>
      <c r="AJ52" s="14">
        <f t="shared" si="8"/>
        <v>69943904</v>
      </c>
      <c r="AK52" s="14">
        <f t="shared" si="8"/>
        <v>4134118</v>
      </c>
      <c r="AL52" s="14">
        <f t="shared" si="8"/>
        <v>31994873</v>
      </c>
      <c r="AM52" s="14">
        <f t="shared" si="8"/>
        <v>2831127</v>
      </c>
      <c r="AN52" s="14">
        <f t="shared" si="8"/>
        <v>7803303</v>
      </c>
      <c r="AO52" s="14">
        <f t="shared" si="8"/>
        <v>14943152</v>
      </c>
      <c r="AP52" s="14">
        <f t="shared" si="8"/>
        <v>0</v>
      </c>
      <c r="AQ52" s="14">
        <f t="shared" si="8"/>
        <v>3960691</v>
      </c>
      <c r="AR52" s="15">
        <f t="shared" si="8"/>
        <v>560032038</v>
      </c>
    </row>
    <row r="53" spans="1:44" x14ac:dyDescent="0.15">
      <c r="A53" s="19" t="s">
        <v>275</v>
      </c>
      <c r="B53" s="20" t="s">
        <v>60</v>
      </c>
      <c r="C53" s="21">
        <f>SUM(C45,C52)</f>
        <v>49684339</v>
      </c>
      <c r="D53" s="21">
        <f t="shared" ref="D53:AR53" si="9">SUM(D45,D52)</f>
        <v>1811857</v>
      </c>
      <c r="E53" s="21">
        <f t="shared" si="9"/>
        <v>9802283</v>
      </c>
      <c r="F53" s="21">
        <f t="shared" si="9"/>
        <v>4950951</v>
      </c>
      <c r="G53" s="21">
        <f t="shared" si="9"/>
        <v>107357591</v>
      </c>
      <c r="H53" s="21">
        <f t="shared" si="9"/>
        <v>1306198</v>
      </c>
      <c r="I53" s="21">
        <f t="shared" si="9"/>
        <v>7958178</v>
      </c>
      <c r="J53" s="21">
        <f t="shared" si="9"/>
        <v>2504708</v>
      </c>
      <c r="K53" s="21">
        <f t="shared" si="9"/>
        <v>558523</v>
      </c>
      <c r="L53" s="21">
        <f t="shared" si="9"/>
        <v>1595117</v>
      </c>
      <c r="M53" s="21">
        <f t="shared" si="9"/>
        <v>14846158</v>
      </c>
      <c r="N53" s="21">
        <f t="shared" si="9"/>
        <v>322370</v>
      </c>
      <c r="O53" s="21">
        <f t="shared" si="9"/>
        <v>3138190</v>
      </c>
      <c r="P53" s="21">
        <f t="shared" si="9"/>
        <v>3999047</v>
      </c>
      <c r="Q53" s="21">
        <f t="shared" si="9"/>
        <v>493101</v>
      </c>
      <c r="R53" s="21">
        <f t="shared" si="9"/>
        <v>7960151</v>
      </c>
      <c r="S53" s="21">
        <f t="shared" si="9"/>
        <v>516209</v>
      </c>
      <c r="T53" s="21">
        <f t="shared" si="9"/>
        <v>21186094</v>
      </c>
      <c r="U53" s="21">
        <f t="shared" si="9"/>
        <v>4284263</v>
      </c>
      <c r="V53" s="21">
        <f t="shared" si="9"/>
        <v>1730169</v>
      </c>
      <c r="W53" s="21">
        <f t="shared" si="9"/>
        <v>5180148</v>
      </c>
      <c r="X53" s="21">
        <f t="shared" si="9"/>
        <v>4237816</v>
      </c>
      <c r="Y53" s="21">
        <f t="shared" si="9"/>
        <v>84853162</v>
      </c>
      <c r="Z53" s="21">
        <f t="shared" si="9"/>
        <v>21013129</v>
      </c>
      <c r="AA53" s="21">
        <f t="shared" si="9"/>
        <v>3703496</v>
      </c>
      <c r="AB53" s="21">
        <f t="shared" si="9"/>
        <v>5963269</v>
      </c>
      <c r="AC53" s="21">
        <f t="shared" si="9"/>
        <v>80869454</v>
      </c>
      <c r="AD53" s="21">
        <f t="shared" si="9"/>
        <v>32563514</v>
      </c>
      <c r="AE53" s="21">
        <f t="shared" si="9"/>
        <v>61983467</v>
      </c>
      <c r="AF53" s="21">
        <f t="shared" si="9"/>
        <v>72833236</v>
      </c>
      <c r="AG53" s="21">
        <f t="shared" si="9"/>
        <v>36501798</v>
      </c>
      <c r="AH53" s="21">
        <f t="shared" si="9"/>
        <v>62817946</v>
      </c>
      <c r="AI53" s="21">
        <f t="shared" si="9"/>
        <v>52302105</v>
      </c>
      <c r="AJ53" s="21">
        <f t="shared" si="9"/>
        <v>116934985</v>
      </c>
      <c r="AK53" s="21">
        <f t="shared" si="9"/>
        <v>6141622</v>
      </c>
      <c r="AL53" s="21">
        <f t="shared" si="9"/>
        <v>50819931</v>
      </c>
      <c r="AM53" s="21">
        <f t="shared" si="9"/>
        <v>6503093</v>
      </c>
      <c r="AN53" s="21">
        <f t="shared" si="9"/>
        <v>17047984</v>
      </c>
      <c r="AO53" s="21">
        <f t="shared" si="9"/>
        <v>20430220</v>
      </c>
      <c r="AP53" s="21">
        <f t="shared" si="9"/>
        <v>1604870</v>
      </c>
      <c r="AQ53" s="21">
        <f t="shared" si="9"/>
        <v>5526769</v>
      </c>
      <c r="AR53" s="247">
        <f t="shared" si="9"/>
        <v>995837511</v>
      </c>
    </row>
  </sheetData>
  <mergeCells count="1">
    <mergeCell ref="A2:B3"/>
  </mergeCells>
  <phoneticPr fontId="2"/>
  <pageMargins left="0.70866141732283472" right="0.70866141732283472" top="0.74803149606299213" bottom="0.74803149606299213" header="0.31496062992125984" footer="0.31496062992125984"/>
  <pageSetup paperSize="9" scale="33" fitToWidth="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58BF0-459C-4BD4-AB5D-2012168E4B85}">
  <sheetPr codeName="Sheet6">
    <tabColor rgb="FFFFFF00"/>
    <pageSetUpPr fitToPage="1"/>
  </sheetPr>
  <dimension ref="A1:V49"/>
  <sheetViews>
    <sheetView workbookViewId="0">
      <pane xSplit="2" ySplit="7" topLeftCell="C8" activePane="bottomRight" state="frozen"/>
      <selection activeCell="I26" sqref="I26"/>
      <selection pane="topRight" activeCell="I26" sqref="I26"/>
      <selection pane="bottomLeft" activeCell="I26" sqref="I26"/>
      <selection pane="bottomRight"/>
    </sheetView>
  </sheetViews>
  <sheetFormatPr defaultRowHeight="12.75" x14ac:dyDescent="0.25"/>
  <cols>
    <col min="1" max="1" width="9.125" style="254" customWidth="1"/>
    <col min="2" max="2" width="27.625" style="254" bestFit="1" customWidth="1"/>
    <col min="3" max="12" width="11.75" style="254" customWidth="1"/>
    <col min="13" max="16384" width="9" style="254"/>
  </cols>
  <sheetData>
    <row r="1" spans="1:12" x14ac:dyDescent="0.25">
      <c r="A1" s="2" t="s">
        <v>294</v>
      </c>
    </row>
    <row r="2" spans="1:12" x14ac:dyDescent="0.25">
      <c r="A2" s="312"/>
      <c r="B2" s="313"/>
      <c r="C2" s="314" t="s">
        <v>329</v>
      </c>
      <c r="D2" s="315"/>
      <c r="E2" s="315"/>
      <c r="F2" s="315"/>
      <c r="G2" s="315"/>
      <c r="H2" s="315"/>
      <c r="I2" s="315"/>
      <c r="J2" s="315"/>
      <c r="K2" s="315"/>
      <c r="L2" s="316"/>
    </row>
    <row r="3" spans="1:12" x14ac:dyDescent="0.25">
      <c r="A3" s="317"/>
      <c r="B3" s="318"/>
      <c r="C3" s="319"/>
      <c r="D3" s="314" t="s">
        <v>97</v>
      </c>
      <c r="E3" s="320" t="s">
        <v>98</v>
      </c>
      <c r="F3" s="314" t="s">
        <v>99</v>
      </c>
      <c r="G3" s="321"/>
      <c r="H3" s="321"/>
      <c r="I3" s="321"/>
      <c r="J3" s="321"/>
      <c r="K3" s="321"/>
      <c r="L3" s="322"/>
    </row>
    <row r="4" spans="1:12" x14ac:dyDescent="0.25">
      <c r="A4" s="317"/>
      <c r="B4" s="318"/>
      <c r="C4" s="319"/>
      <c r="D4" s="319"/>
      <c r="E4" s="323"/>
      <c r="F4" s="319"/>
      <c r="G4" s="320" t="s">
        <v>100</v>
      </c>
      <c r="H4" s="314" t="s">
        <v>101</v>
      </c>
      <c r="I4" s="321"/>
      <c r="J4" s="321"/>
      <c r="K4" s="321"/>
      <c r="L4" s="322"/>
    </row>
    <row r="5" spans="1:12" x14ac:dyDescent="0.25">
      <c r="A5" s="317"/>
      <c r="B5" s="318"/>
      <c r="C5" s="319"/>
      <c r="D5" s="319"/>
      <c r="E5" s="323"/>
      <c r="F5" s="319"/>
      <c r="G5" s="323"/>
      <c r="H5" s="319"/>
      <c r="I5" s="314" t="s">
        <v>102</v>
      </c>
      <c r="J5" s="321"/>
      <c r="K5" s="322"/>
      <c r="L5" s="320" t="s">
        <v>103</v>
      </c>
    </row>
    <row r="6" spans="1:12" x14ac:dyDescent="0.25">
      <c r="A6" s="324"/>
      <c r="B6" s="325"/>
      <c r="C6" s="326"/>
      <c r="D6" s="319"/>
      <c r="E6" s="323"/>
      <c r="F6" s="319"/>
      <c r="G6" s="323"/>
      <c r="H6" s="319"/>
      <c r="I6" s="319"/>
      <c r="J6" s="314" t="s">
        <v>104</v>
      </c>
      <c r="K6" s="320" t="s">
        <v>105</v>
      </c>
      <c r="L6" s="323"/>
    </row>
    <row r="7" spans="1:12" x14ac:dyDescent="0.25">
      <c r="A7" s="327" t="s">
        <v>292</v>
      </c>
      <c r="B7" s="328" t="s">
        <v>293</v>
      </c>
      <c r="C7" s="329"/>
      <c r="D7" s="330"/>
      <c r="E7" s="331"/>
      <c r="F7" s="330"/>
      <c r="G7" s="331"/>
      <c r="H7" s="330"/>
      <c r="I7" s="330"/>
      <c r="J7" s="330"/>
      <c r="K7" s="331"/>
      <c r="L7" s="331"/>
    </row>
    <row r="8" spans="1:12" x14ac:dyDescent="0.25">
      <c r="A8" s="256" t="s">
        <v>141</v>
      </c>
      <c r="B8" s="257" t="s">
        <v>209</v>
      </c>
      <c r="C8" s="258">
        <v>59769</v>
      </c>
      <c r="D8" s="259">
        <v>24692</v>
      </c>
      <c r="E8" s="259">
        <v>9978</v>
      </c>
      <c r="F8" s="258">
        <v>25099</v>
      </c>
      <c r="G8" s="259">
        <v>3822</v>
      </c>
      <c r="H8" s="258">
        <v>21277</v>
      </c>
      <c r="I8" s="258">
        <v>17475</v>
      </c>
      <c r="J8" s="259">
        <v>14079</v>
      </c>
      <c r="K8" s="259">
        <v>3396</v>
      </c>
      <c r="L8" s="260">
        <v>3802</v>
      </c>
    </row>
    <row r="9" spans="1:12" x14ac:dyDescent="0.25">
      <c r="A9" s="256" t="s">
        <v>145</v>
      </c>
      <c r="B9" s="257" t="s">
        <v>5</v>
      </c>
      <c r="C9" s="261">
        <v>2201</v>
      </c>
      <c r="D9" s="262">
        <v>345</v>
      </c>
      <c r="E9" s="262">
        <v>97</v>
      </c>
      <c r="F9" s="261">
        <v>1759</v>
      </c>
      <c r="G9" s="262">
        <v>325</v>
      </c>
      <c r="H9" s="261">
        <v>1434</v>
      </c>
      <c r="I9" s="261">
        <v>1371</v>
      </c>
      <c r="J9" s="262">
        <v>1133</v>
      </c>
      <c r="K9" s="262">
        <v>238</v>
      </c>
      <c r="L9" s="263">
        <v>63</v>
      </c>
    </row>
    <row r="10" spans="1:12" x14ac:dyDescent="0.25">
      <c r="A10" s="256" t="s">
        <v>146</v>
      </c>
      <c r="B10" s="257" t="s">
        <v>6</v>
      </c>
      <c r="C10" s="261">
        <v>5241</v>
      </c>
      <c r="D10" s="262">
        <v>1614</v>
      </c>
      <c r="E10" s="262">
        <v>104</v>
      </c>
      <c r="F10" s="261">
        <v>3523</v>
      </c>
      <c r="G10" s="262">
        <v>305</v>
      </c>
      <c r="H10" s="261">
        <v>3218</v>
      </c>
      <c r="I10" s="261">
        <v>2999</v>
      </c>
      <c r="J10" s="262">
        <v>2398</v>
      </c>
      <c r="K10" s="262">
        <v>601</v>
      </c>
      <c r="L10" s="263">
        <v>219</v>
      </c>
    </row>
    <row r="11" spans="1:12" x14ac:dyDescent="0.25">
      <c r="A11" s="256" t="s">
        <v>142</v>
      </c>
      <c r="B11" s="257" t="s">
        <v>210</v>
      </c>
      <c r="C11" s="261">
        <v>843</v>
      </c>
      <c r="D11" s="262">
        <v>9</v>
      </c>
      <c r="E11" s="262">
        <v>0</v>
      </c>
      <c r="F11" s="261">
        <v>834</v>
      </c>
      <c r="G11" s="262">
        <v>81</v>
      </c>
      <c r="H11" s="261">
        <v>753</v>
      </c>
      <c r="I11" s="261">
        <v>748</v>
      </c>
      <c r="J11" s="262">
        <v>611</v>
      </c>
      <c r="K11" s="262">
        <v>137</v>
      </c>
      <c r="L11" s="263">
        <v>5</v>
      </c>
    </row>
    <row r="12" spans="1:12" x14ac:dyDescent="0.25">
      <c r="A12" s="256" t="s">
        <v>151</v>
      </c>
      <c r="B12" s="257" t="s">
        <v>211</v>
      </c>
      <c r="C12" s="261">
        <v>37540</v>
      </c>
      <c r="D12" s="262">
        <v>1030</v>
      </c>
      <c r="E12" s="262">
        <v>368</v>
      </c>
      <c r="F12" s="261">
        <v>36142</v>
      </c>
      <c r="G12" s="262">
        <v>2520</v>
      </c>
      <c r="H12" s="261">
        <v>33622</v>
      </c>
      <c r="I12" s="261">
        <v>32227</v>
      </c>
      <c r="J12" s="262">
        <v>21770</v>
      </c>
      <c r="K12" s="262">
        <v>10457</v>
      </c>
      <c r="L12" s="263">
        <v>1395</v>
      </c>
    </row>
    <row r="13" spans="1:12" x14ac:dyDescent="0.25">
      <c r="A13" s="256" t="s">
        <v>155</v>
      </c>
      <c r="B13" s="257" t="s">
        <v>212</v>
      </c>
      <c r="C13" s="261">
        <v>2587</v>
      </c>
      <c r="D13" s="262">
        <v>477</v>
      </c>
      <c r="E13" s="262">
        <v>67</v>
      </c>
      <c r="F13" s="261">
        <v>2043</v>
      </c>
      <c r="G13" s="262">
        <v>159</v>
      </c>
      <c r="H13" s="261">
        <v>1884</v>
      </c>
      <c r="I13" s="261">
        <v>1847</v>
      </c>
      <c r="J13" s="262">
        <v>862</v>
      </c>
      <c r="K13" s="262">
        <v>985</v>
      </c>
      <c r="L13" s="263">
        <v>37</v>
      </c>
    </row>
    <row r="14" spans="1:12" x14ac:dyDescent="0.25">
      <c r="A14" s="256" t="s">
        <v>234</v>
      </c>
      <c r="B14" s="257" t="s">
        <v>213</v>
      </c>
      <c r="C14" s="261">
        <v>4348</v>
      </c>
      <c r="D14" s="262">
        <v>510</v>
      </c>
      <c r="E14" s="262">
        <v>179</v>
      </c>
      <c r="F14" s="261">
        <v>3659</v>
      </c>
      <c r="G14" s="262">
        <v>370</v>
      </c>
      <c r="H14" s="261">
        <v>3289</v>
      </c>
      <c r="I14" s="261">
        <v>3221</v>
      </c>
      <c r="J14" s="262">
        <v>2651</v>
      </c>
      <c r="K14" s="262">
        <v>570</v>
      </c>
      <c r="L14" s="263">
        <v>68</v>
      </c>
    </row>
    <row r="15" spans="1:12" x14ac:dyDescent="0.25">
      <c r="A15" s="256" t="s">
        <v>235</v>
      </c>
      <c r="B15" s="257" t="s">
        <v>214</v>
      </c>
      <c r="C15" s="261">
        <v>604</v>
      </c>
      <c r="D15" s="262">
        <v>7</v>
      </c>
      <c r="E15" s="262">
        <v>0</v>
      </c>
      <c r="F15" s="261">
        <v>597</v>
      </c>
      <c r="G15" s="262">
        <v>74</v>
      </c>
      <c r="H15" s="261">
        <v>523</v>
      </c>
      <c r="I15" s="261">
        <v>515</v>
      </c>
      <c r="J15" s="262">
        <v>396</v>
      </c>
      <c r="K15" s="262">
        <v>119</v>
      </c>
      <c r="L15" s="263">
        <v>8</v>
      </c>
    </row>
    <row r="16" spans="1:12" x14ac:dyDescent="0.25">
      <c r="A16" s="256" t="s">
        <v>236</v>
      </c>
      <c r="B16" s="257" t="s">
        <v>7</v>
      </c>
      <c r="C16" s="261">
        <v>109</v>
      </c>
      <c r="D16" s="262">
        <v>0</v>
      </c>
      <c r="E16" s="262">
        <v>0</v>
      </c>
      <c r="F16" s="261">
        <v>109</v>
      </c>
      <c r="G16" s="262">
        <v>26</v>
      </c>
      <c r="H16" s="261">
        <v>83</v>
      </c>
      <c r="I16" s="261">
        <v>82</v>
      </c>
      <c r="J16" s="262">
        <v>75</v>
      </c>
      <c r="K16" s="262">
        <v>7</v>
      </c>
      <c r="L16" s="263">
        <v>1</v>
      </c>
    </row>
    <row r="17" spans="1:12" x14ac:dyDescent="0.25">
      <c r="A17" s="256" t="s">
        <v>237</v>
      </c>
      <c r="B17" s="257" t="s">
        <v>215</v>
      </c>
      <c r="C17" s="261">
        <v>818</v>
      </c>
      <c r="D17" s="262">
        <v>17</v>
      </c>
      <c r="E17" s="262">
        <v>6</v>
      </c>
      <c r="F17" s="261">
        <v>795</v>
      </c>
      <c r="G17" s="262">
        <v>44</v>
      </c>
      <c r="H17" s="261">
        <v>751</v>
      </c>
      <c r="I17" s="261">
        <v>746</v>
      </c>
      <c r="J17" s="262">
        <v>570</v>
      </c>
      <c r="K17" s="262">
        <v>176</v>
      </c>
      <c r="L17" s="263">
        <v>5</v>
      </c>
    </row>
    <row r="18" spans="1:12" x14ac:dyDescent="0.25">
      <c r="A18" s="256" t="s">
        <v>238</v>
      </c>
      <c r="B18" s="257" t="s">
        <v>216</v>
      </c>
      <c r="C18" s="261">
        <v>8150</v>
      </c>
      <c r="D18" s="262">
        <v>130</v>
      </c>
      <c r="E18" s="262">
        <v>48</v>
      </c>
      <c r="F18" s="261">
        <v>7972</v>
      </c>
      <c r="G18" s="262">
        <v>365</v>
      </c>
      <c r="H18" s="261">
        <v>7607</v>
      </c>
      <c r="I18" s="261">
        <v>7513</v>
      </c>
      <c r="J18" s="262">
        <v>5200</v>
      </c>
      <c r="K18" s="262">
        <v>2313</v>
      </c>
      <c r="L18" s="263">
        <v>94</v>
      </c>
    </row>
    <row r="19" spans="1:12" x14ac:dyDescent="0.25">
      <c r="A19" s="256" t="s">
        <v>239</v>
      </c>
      <c r="B19" s="257" t="s">
        <v>217</v>
      </c>
      <c r="C19" s="261">
        <v>112</v>
      </c>
      <c r="D19" s="262">
        <v>8</v>
      </c>
      <c r="E19" s="262">
        <v>2</v>
      </c>
      <c r="F19" s="261">
        <v>102</v>
      </c>
      <c r="G19" s="262">
        <v>25</v>
      </c>
      <c r="H19" s="261">
        <v>77</v>
      </c>
      <c r="I19" s="261">
        <v>76</v>
      </c>
      <c r="J19" s="262">
        <v>71</v>
      </c>
      <c r="K19" s="262">
        <v>5</v>
      </c>
      <c r="L19" s="263">
        <v>1</v>
      </c>
    </row>
    <row r="20" spans="1:12" x14ac:dyDescent="0.25">
      <c r="A20" s="256" t="s">
        <v>240</v>
      </c>
      <c r="B20" s="257" t="s">
        <v>218</v>
      </c>
      <c r="C20" s="261">
        <v>151</v>
      </c>
      <c r="D20" s="262">
        <v>0</v>
      </c>
      <c r="E20" s="262">
        <v>0</v>
      </c>
      <c r="F20" s="261">
        <v>151</v>
      </c>
      <c r="G20" s="262">
        <v>1</v>
      </c>
      <c r="H20" s="261">
        <v>150</v>
      </c>
      <c r="I20" s="261">
        <v>150</v>
      </c>
      <c r="J20" s="262">
        <v>125</v>
      </c>
      <c r="K20" s="262">
        <v>25</v>
      </c>
      <c r="L20" s="263">
        <v>0</v>
      </c>
    </row>
    <row r="21" spans="1:12" x14ac:dyDescent="0.25">
      <c r="A21" s="256" t="s">
        <v>241</v>
      </c>
      <c r="B21" s="257" t="s">
        <v>219</v>
      </c>
      <c r="C21" s="261">
        <v>3316</v>
      </c>
      <c r="D21" s="262">
        <v>290</v>
      </c>
      <c r="E21" s="262">
        <v>55</v>
      </c>
      <c r="F21" s="261">
        <v>2971</v>
      </c>
      <c r="G21" s="262">
        <v>360</v>
      </c>
      <c r="H21" s="261">
        <v>2611</v>
      </c>
      <c r="I21" s="261">
        <v>2571</v>
      </c>
      <c r="J21" s="262">
        <v>2066</v>
      </c>
      <c r="K21" s="262">
        <v>505</v>
      </c>
      <c r="L21" s="263">
        <v>40</v>
      </c>
    </row>
    <row r="22" spans="1:12" x14ac:dyDescent="0.25">
      <c r="A22" s="256" t="s">
        <v>242</v>
      </c>
      <c r="B22" s="257" t="s">
        <v>8</v>
      </c>
      <c r="C22" s="261">
        <v>207</v>
      </c>
      <c r="D22" s="262">
        <v>10</v>
      </c>
      <c r="E22" s="262">
        <v>3</v>
      </c>
      <c r="F22" s="261">
        <v>194</v>
      </c>
      <c r="G22" s="262">
        <v>22</v>
      </c>
      <c r="H22" s="261">
        <v>172</v>
      </c>
      <c r="I22" s="261">
        <v>167</v>
      </c>
      <c r="J22" s="262">
        <v>144</v>
      </c>
      <c r="K22" s="262">
        <v>23</v>
      </c>
      <c r="L22" s="263">
        <v>5</v>
      </c>
    </row>
    <row r="23" spans="1:12" x14ac:dyDescent="0.25">
      <c r="A23" s="256" t="s">
        <v>243</v>
      </c>
      <c r="B23" s="257" t="s">
        <v>9</v>
      </c>
      <c r="C23" s="261">
        <v>4602</v>
      </c>
      <c r="D23" s="262">
        <v>114</v>
      </c>
      <c r="E23" s="262">
        <v>17</v>
      </c>
      <c r="F23" s="261">
        <v>4471</v>
      </c>
      <c r="G23" s="262">
        <v>306</v>
      </c>
      <c r="H23" s="261">
        <v>4165</v>
      </c>
      <c r="I23" s="261">
        <v>4137</v>
      </c>
      <c r="J23" s="262">
        <v>3555</v>
      </c>
      <c r="K23" s="262">
        <v>582</v>
      </c>
      <c r="L23" s="263">
        <v>28</v>
      </c>
    </row>
    <row r="24" spans="1:12" x14ac:dyDescent="0.25">
      <c r="A24" s="256" t="s">
        <v>244</v>
      </c>
      <c r="B24" s="257" t="s">
        <v>10</v>
      </c>
      <c r="C24" s="261">
        <v>226</v>
      </c>
      <c r="D24" s="262">
        <v>6</v>
      </c>
      <c r="E24" s="262">
        <v>0</v>
      </c>
      <c r="F24" s="261">
        <v>220</v>
      </c>
      <c r="G24" s="262">
        <v>15</v>
      </c>
      <c r="H24" s="261">
        <v>205</v>
      </c>
      <c r="I24" s="261">
        <v>205</v>
      </c>
      <c r="J24" s="262">
        <v>155</v>
      </c>
      <c r="K24" s="262">
        <v>50</v>
      </c>
      <c r="L24" s="263">
        <v>0</v>
      </c>
    </row>
    <row r="25" spans="1:12" x14ac:dyDescent="0.25">
      <c r="A25" s="256" t="s">
        <v>245</v>
      </c>
      <c r="B25" s="257" t="s">
        <v>220</v>
      </c>
      <c r="C25" s="261">
        <v>9726</v>
      </c>
      <c r="D25" s="262">
        <v>51</v>
      </c>
      <c r="E25" s="262">
        <v>0</v>
      </c>
      <c r="F25" s="261">
        <v>9675</v>
      </c>
      <c r="G25" s="262">
        <v>77</v>
      </c>
      <c r="H25" s="261">
        <v>9598</v>
      </c>
      <c r="I25" s="261">
        <v>9594</v>
      </c>
      <c r="J25" s="262">
        <v>6522</v>
      </c>
      <c r="K25" s="262">
        <v>3072</v>
      </c>
      <c r="L25" s="263">
        <v>4</v>
      </c>
    </row>
    <row r="26" spans="1:12" x14ac:dyDescent="0.25">
      <c r="A26" s="256" t="s">
        <v>246</v>
      </c>
      <c r="B26" s="257" t="s">
        <v>221</v>
      </c>
      <c r="C26" s="261">
        <v>2187</v>
      </c>
      <c r="D26" s="262">
        <v>40</v>
      </c>
      <c r="E26" s="262">
        <v>7</v>
      </c>
      <c r="F26" s="261">
        <v>2140</v>
      </c>
      <c r="G26" s="262">
        <v>99</v>
      </c>
      <c r="H26" s="261">
        <v>2041</v>
      </c>
      <c r="I26" s="261">
        <v>2036</v>
      </c>
      <c r="J26" s="262">
        <v>1735</v>
      </c>
      <c r="K26" s="262">
        <v>301</v>
      </c>
      <c r="L26" s="263">
        <v>5</v>
      </c>
    </row>
    <row r="27" spans="1:12" x14ac:dyDescent="0.25">
      <c r="A27" s="256" t="s">
        <v>247</v>
      </c>
      <c r="B27" s="257" t="s">
        <v>11</v>
      </c>
      <c r="C27" s="261">
        <v>575</v>
      </c>
      <c r="D27" s="262">
        <v>0</v>
      </c>
      <c r="E27" s="262">
        <v>0</v>
      </c>
      <c r="F27" s="261">
        <v>575</v>
      </c>
      <c r="G27" s="262">
        <v>16</v>
      </c>
      <c r="H27" s="261">
        <v>559</v>
      </c>
      <c r="I27" s="261">
        <v>559</v>
      </c>
      <c r="J27" s="262">
        <v>417</v>
      </c>
      <c r="K27" s="262">
        <v>142</v>
      </c>
      <c r="L27" s="263">
        <v>0</v>
      </c>
    </row>
    <row r="28" spans="1:12" x14ac:dyDescent="0.25">
      <c r="A28" s="256" t="s">
        <v>248</v>
      </c>
      <c r="B28" s="257" t="s">
        <v>222</v>
      </c>
      <c r="C28" s="261">
        <v>3372</v>
      </c>
      <c r="D28" s="262">
        <v>138</v>
      </c>
      <c r="E28" s="262">
        <v>38</v>
      </c>
      <c r="F28" s="261">
        <v>3196</v>
      </c>
      <c r="G28" s="262">
        <v>272</v>
      </c>
      <c r="H28" s="261">
        <v>2924</v>
      </c>
      <c r="I28" s="261">
        <v>2910</v>
      </c>
      <c r="J28" s="262">
        <v>2263</v>
      </c>
      <c r="K28" s="262">
        <v>647</v>
      </c>
      <c r="L28" s="263">
        <v>14</v>
      </c>
    </row>
    <row r="29" spans="1:12" x14ac:dyDescent="0.25">
      <c r="A29" s="256" t="s">
        <v>249</v>
      </c>
      <c r="B29" s="257" t="s">
        <v>12</v>
      </c>
      <c r="C29" s="261">
        <v>4228</v>
      </c>
      <c r="D29" s="262">
        <v>861</v>
      </c>
      <c r="E29" s="262">
        <v>202</v>
      </c>
      <c r="F29" s="261">
        <v>3165</v>
      </c>
      <c r="G29" s="262">
        <v>424</v>
      </c>
      <c r="H29" s="261">
        <v>2741</v>
      </c>
      <c r="I29" s="261">
        <v>2658</v>
      </c>
      <c r="J29" s="262">
        <v>2194</v>
      </c>
      <c r="K29" s="262">
        <v>464</v>
      </c>
      <c r="L29" s="263">
        <v>83</v>
      </c>
    </row>
    <row r="30" spans="1:12" x14ac:dyDescent="0.25">
      <c r="A30" s="256" t="s">
        <v>250</v>
      </c>
      <c r="B30" s="257" t="s">
        <v>223</v>
      </c>
      <c r="C30" s="261">
        <v>63543</v>
      </c>
      <c r="D30" s="262">
        <v>8785</v>
      </c>
      <c r="E30" s="262">
        <v>1725</v>
      </c>
      <c r="F30" s="261">
        <v>53033</v>
      </c>
      <c r="G30" s="262">
        <v>9333</v>
      </c>
      <c r="H30" s="261">
        <v>43700</v>
      </c>
      <c r="I30" s="261">
        <v>42401</v>
      </c>
      <c r="J30" s="262">
        <v>36460</v>
      </c>
      <c r="K30" s="262">
        <v>5941</v>
      </c>
      <c r="L30" s="263">
        <v>1299</v>
      </c>
    </row>
    <row r="31" spans="1:12" x14ac:dyDescent="0.25">
      <c r="A31" s="256" t="s">
        <v>251</v>
      </c>
      <c r="B31" s="257" t="s">
        <v>224</v>
      </c>
      <c r="C31" s="261">
        <v>1794</v>
      </c>
      <c r="D31" s="262">
        <v>0</v>
      </c>
      <c r="E31" s="262">
        <v>0</v>
      </c>
      <c r="F31" s="261">
        <v>1794</v>
      </c>
      <c r="G31" s="262">
        <v>46</v>
      </c>
      <c r="H31" s="261">
        <v>1748</v>
      </c>
      <c r="I31" s="261">
        <v>1727</v>
      </c>
      <c r="J31" s="262">
        <v>1545</v>
      </c>
      <c r="K31" s="262">
        <v>182</v>
      </c>
      <c r="L31" s="263">
        <v>21</v>
      </c>
    </row>
    <row r="32" spans="1:12" x14ac:dyDescent="0.25">
      <c r="A32" s="256" t="s">
        <v>252</v>
      </c>
      <c r="B32" s="257" t="s">
        <v>13</v>
      </c>
      <c r="C32" s="261">
        <v>1331</v>
      </c>
      <c r="D32" s="262">
        <v>0</v>
      </c>
      <c r="E32" s="262">
        <v>0</v>
      </c>
      <c r="F32" s="261">
        <v>1331</v>
      </c>
      <c r="G32" s="262">
        <v>3</v>
      </c>
      <c r="H32" s="261">
        <v>1328</v>
      </c>
      <c r="I32" s="261">
        <v>1310</v>
      </c>
      <c r="J32" s="262">
        <v>1003</v>
      </c>
      <c r="K32" s="262">
        <v>307</v>
      </c>
      <c r="L32" s="263">
        <v>18</v>
      </c>
    </row>
    <row r="33" spans="1:22" x14ac:dyDescent="0.25">
      <c r="A33" s="256" t="s">
        <v>253</v>
      </c>
      <c r="B33" s="257" t="s">
        <v>14</v>
      </c>
      <c r="C33" s="261">
        <v>5482</v>
      </c>
      <c r="D33" s="262">
        <v>127</v>
      </c>
      <c r="E33" s="262">
        <v>57</v>
      </c>
      <c r="F33" s="261">
        <v>5298</v>
      </c>
      <c r="G33" s="262">
        <v>433</v>
      </c>
      <c r="H33" s="261">
        <v>4865</v>
      </c>
      <c r="I33" s="261">
        <v>4766</v>
      </c>
      <c r="J33" s="262">
        <v>3667</v>
      </c>
      <c r="K33" s="262">
        <v>1099</v>
      </c>
      <c r="L33" s="263">
        <v>99</v>
      </c>
    </row>
    <row r="34" spans="1:22" x14ac:dyDescent="0.25">
      <c r="A34" s="256" t="s">
        <v>254</v>
      </c>
      <c r="B34" s="257" t="s">
        <v>15</v>
      </c>
      <c r="C34" s="261">
        <v>123803</v>
      </c>
      <c r="D34" s="262">
        <v>5884</v>
      </c>
      <c r="E34" s="262">
        <v>2331</v>
      </c>
      <c r="F34" s="261">
        <v>115588</v>
      </c>
      <c r="G34" s="262">
        <v>10524</v>
      </c>
      <c r="H34" s="261">
        <v>105064</v>
      </c>
      <c r="I34" s="261">
        <v>102647</v>
      </c>
      <c r="J34" s="262">
        <v>57094</v>
      </c>
      <c r="K34" s="262">
        <v>45553</v>
      </c>
      <c r="L34" s="263">
        <v>2417</v>
      </c>
    </row>
    <row r="35" spans="1:22" x14ac:dyDescent="0.25">
      <c r="A35" s="256" t="s">
        <v>255</v>
      </c>
      <c r="B35" s="257" t="s">
        <v>16</v>
      </c>
      <c r="C35" s="261">
        <v>14144</v>
      </c>
      <c r="D35" s="262">
        <v>290</v>
      </c>
      <c r="E35" s="262">
        <v>26</v>
      </c>
      <c r="F35" s="261">
        <v>13828</v>
      </c>
      <c r="G35" s="262">
        <v>516</v>
      </c>
      <c r="H35" s="261">
        <v>13312</v>
      </c>
      <c r="I35" s="261">
        <v>13254</v>
      </c>
      <c r="J35" s="262">
        <v>10944</v>
      </c>
      <c r="K35" s="262">
        <v>2310</v>
      </c>
      <c r="L35" s="263">
        <v>58</v>
      </c>
    </row>
    <row r="36" spans="1:22" x14ac:dyDescent="0.25">
      <c r="A36" s="256" t="s">
        <v>256</v>
      </c>
      <c r="B36" s="257" t="s">
        <v>225</v>
      </c>
      <c r="C36" s="261">
        <v>7060</v>
      </c>
      <c r="D36" s="262">
        <v>1138</v>
      </c>
      <c r="E36" s="262">
        <v>281</v>
      </c>
      <c r="F36" s="261">
        <v>5641</v>
      </c>
      <c r="G36" s="262">
        <v>2020</v>
      </c>
      <c r="H36" s="261">
        <v>3621</v>
      </c>
      <c r="I36" s="261">
        <v>3525</v>
      </c>
      <c r="J36" s="262">
        <v>2269</v>
      </c>
      <c r="K36" s="262">
        <v>1256</v>
      </c>
      <c r="L36" s="263">
        <v>96</v>
      </c>
    </row>
    <row r="37" spans="1:22" x14ac:dyDescent="0.25">
      <c r="A37" s="256" t="s">
        <v>257</v>
      </c>
      <c r="B37" s="257" t="s">
        <v>226</v>
      </c>
      <c r="C37" s="261">
        <v>39670</v>
      </c>
      <c r="D37" s="262">
        <v>1670</v>
      </c>
      <c r="E37" s="262">
        <v>305</v>
      </c>
      <c r="F37" s="261">
        <v>37695</v>
      </c>
      <c r="G37" s="262">
        <v>1668</v>
      </c>
      <c r="H37" s="261">
        <v>36027</v>
      </c>
      <c r="I37" s="261">
        <v>35160</v>
      </c>
      <c r="J37" s="262">
        <v>26180</v>
      </c>
      <c r="K37" s="262">
        <v>8980</v>
      </c>
      <c r="L37" s="263">
        <v>867</v>
      </c>
    </row>
    <row r="38" spans="1:22" x14ac:dyDescent="0.25">
      <c r="A38" s="256" t="s">
        <v>258</v>
      </c>
      <c r="B38" s="257" t="s">
        <v>227</v>
      </c>
      <c r="C38" s="261">
        <v>8500</v>
      </c>
      <c r="D38" s="262">
        <v>653</v>
      </c>
      <c r="E38" s="262">
        <v>11</v>
      </c>
      <c r="F38" s="261">
        <v>7836</v>
      </c>
      <c r="G38" s="262">
        <v>704</v>
      </c>
      <c r="H38" s="261">
        <v>7132</v>
      </c>
      <c r="I38" s="261">
        <v>7046</v>
      </c>
      <c r="J38" s="262">
        <v>5861</v>
      </c>
      <c r="K38" s="262">
        <v>1185</v>
      </c>
      <c r="L38" s="263">
        <v>86</v>
      </c>
    </row>
    <row r="39" spans="1:22" x14ac:dyDescent="0.25">
      <c r="A39" s="256" t="s">
        <v>259</v>
      </c>
      <c r="B39" s="257" t="s">
        <v>23</v>
      </c>
      <c r="C39" s="261">
        <v>39759</v>
      </c>
      <c r="D39" s="262">
        <v>0</v>
      </c>
      <c r="E39" s="262">
        <v>0</v>
      </c>
      <c r="F39" s="261">
        <v>39759</v>
      </c>
      <c r="G39" s="262">
        <v>0</v>
      </c>
      <c r="H39" s="261">
        <v>39759</v>
      </c>
      <c r="I39" s="261">
        <v>39631</v>
      </c>
      <c r="J39" s="262">
        <v>32051</v>
      </c>
      <c r="K39" s="262">
        <v>7580</v>
      </c>
      <c r="L39" s="263">
        <v>128</v>
      </c>
    </row>
    <row r="40" spans="1:22" x14ac:dyDescent="0.25">
      <c r="A40" s="256" t="s">
        <v>260</v>
      </c>
      <c r="B40" s="257" t="s">
        <v>228</v>
      </c>
      <c r="C40" s="261">
        <v>44578</v>
      </c>
      <c r="D40" s="262">
        <v>33</v>
      </c>
      <c r="E40" s="262">
        <v>14</v>
      </c>
      <c r="F40" s="261">
        <v>44531</v>
      </c>
      <c r="G40" s="262">
        <v>395</v>
      </c>
      <c r="H40" s="261">
        <v>44136</v>
      </c>
      <c r="I40" s="261">
        <v>43553</v>
      </c>
      <c r="J40" s="262">
        <v>30629</v>
      </c>
      <c r="K40" s="262">
        <v>12924</v>
      </c>
      <c r="L40" s="263">
        <v>583</v>
      </c>
    </row>
    <row r="41" spans="1:22" x14ac:dyDescent="0.25">
      <c r="A41" s="256" t="s">
        <v>261</v>
      </c>
      <c r="B41" s="257" t="s">
        <v>229</v>
      </c>
      <c r="C41" s="261">
        <v>150058</v>
      </c>
      <c r="D41" s="262">
        <v>2718</v>
      </c>
      <c r="E41" s="262">
        <v>1099</v>
      </c>
      <c r="F41" s="261">
        <v>146241</v>
      </c>
      <c r="G41" s="262">
        <v>5630</v>
      </c>
      <c r="H41" s="261">
        <v>140611</v>
      </c>
      <c r="I41" s="261">
        <v>137021</v>
      </c>
      <c r="J41" s="262">
        <v>93553</v>
      </c>
      <c r="K41" s="262">
        <v>43468</v>
      </c>
      <c r="L41" s="263">
        <v>3590</v>
      </c>
    </row>
    <row r="42" spans="1:22" x14ac:dyDescent="0.25">
      <c r="A42" s="256" t="s">
        <v>262</v>
      </c>
      <c r="B42" s="257" t="s">
        <v>24</v>
      </c>
      <c r="C42" s="261">
        <v>9643</v>
      </c>
      <c r="D42" s="262">
        <v>129</v>
      </c>
      <c r="E42" s="262">
        <v>53</v>
      </c>
      <c r="F42" s="261">
        <v>9461</v>
      </c>
      <c r="G42" s="262">
        <v>1946</v>
      </c>
      <c r="H42" s="261">
        <v>7515</v>
      </c>
      <c r="I42" s="261">
        <v>6941</v>
      </c>
      <c r="J42" s="262">
        <v>3399</v>
      </c>
      <c r="K42" s="262">
        <v>3542</v>
      </c>
      <c r="L42" s="263">
        <v>574</v>
      </c>
    </row>
    <row r="43" spans="1:22" x14ac:dyDescent="0.25">
      <c r="A43" s="256" t="s">
        <v>263</v>
      </c>
      <c r="B43" s="257" t="s">
        <v>230</v>
      </c>
      <c r="C43" s="261">
        <v>48835</v>
      </c>
      <c r="D43" s="262">
        <v>6900</v>
      </c>
      <c r="E43" s="262">
        <v>1347</v>
      </c>
      <c r="F43" s="261">
        <v>40588</v>
      </c>
      <c r="G43" s="262">
        <v>4632</v>
      </c>
      <c r="H43" s="261">
        <v>35956</v>
      </c>
      <c r="I43" s="261">
        <v>34493</v>
      </c>
      <c r="J43" s="262">
        <v>23189</v>
      </c>
      <c r="K43" s="262">
        <v>11304</v>
      </c>
      <c r="L43" s="263">
        <v>1463</v>
      </c>
    </row>
    <row r="44" spans="1:22" x14ac:dyDescent="0.25">
      <c r="A44" s="256" t="s">
        <v>25</v>
      </c>
      <c r="B44" s="257" t="s">
        <v>26</v>
      </c>
      <c r="C44" s="261">
        <v>9324</v>
      </c>
      <c r="D44" s="262">
        <v>263</v>
      </c>
      <c r="E44" s="262">
        <v>142</v>
      </c>
      <c r="F44" s="261">
        <v>8919</v>
      </c>
      <c r="G44" s="262">
        <v>560</v>
      </c>
      <c r="H44" s="261">
        <v>8359</v>
      </c>
      <c r="I44" s="261">
        <v>7827</v>
      </c>
      <c r="J44" s="262">
        <v>3866</v>
      </c>
      <c r="K44" s="262">
        <v>3961</v>
      </c>
      <c r="L44" s="263">
        <v>532</v>
      </c>
    </row>
    <row r="45" spans="1:22" x14ac:dyDescent="0.25">
      <c r="A45" s="256" t="s">
        <v>27</v>
      </c>
      <c r="B45" s="257" t="s">
        <v>28</v>
      </c>
      <c r="C45" s="261">
        <v>38375</v>
      </c>
      <c r="D45" s="262">
        <v>2395</v>
      </c>
      <c r="E45" s="262">
        <v>967</v>
      </c>
      <c r="F45" s="261">
        <v>35013</v>
      </c>
      <c r="G45" s="262">
        <v>1603</v>
      </c>
      <c r="H45" s="261">
        <v>33410</v>
      </c>
      <c r="I45" s="261">
        <v>31364</v>
      </c>
      <c r="J45" s="262">
        <v>9575</v>
      </c>
      <c r="K45" s="262">
        <v>21789</v>
      </c>
      <c r="L45" s="263">
        <v>2046</v>
      </c>
    </row>
    <row r="46" spans="1:22" x14ac:dyDescent="0.25">
      <c r="A46" s="256" t="s">
        <v>264</v>
      </c>
      <c r="B46" s="257" t="s">
        <v>231</v>
      </c>
      <c r="C46" s="261">
        <v>37046</v>
      </c>
      <c r="D46" s="262">
        <v>10566</v>
      </c>
      <c r="E46" s="262">
        <v>3201</v>
      </c>
      <c r="F46" s="261">
        <v>23279</v>
      </c>
      <c r="G46" s="262">
        <v>1621</v>
      </c>
      <c r="H46" s="261">
        <v>21658</v>
      </c>
      <c r="I46" s="261">
        <v>20100</v>
      </c>
      <c r="J46" s="262">
        <v>10238</v>
      </c>
      <c r="K46" s="262">
        <v>9862</v>
      </c>
      <c r="L46" s="263">
        <v>1558</v>
      </c>
      <c r="M46" s="264"/>
      <c r="N46" s="264"/>
      <c r="O46" s="264"/>
      <c r="P46" s="264"/>
      <c r="Q46" s="264"/>
      <c r="R46" s="264"/>
      <c r="S46" s="264"/>
      <c r="T46" s="264"/>
      <c r="U46" s="264"/>
      <c r="V46" s="264"/>
    </row>
    <row r="47" spans="1:22" x14ac:dyDescent="0.25">
      <c r="A47" s="256" t="s">
        <v>265</v>
      </c>
      <c r="B47" s="257" t="s">
        <v>29</v>
      </c>
      <c r="C47" s="261">
        <v>0</v>
      </c>
      <c r="D47" s="262">
        <v>0</v>
      </c>
      <c r="E47" s="262">
        <v>0</v>
      </c>
      <c r="F47" s="261">
        <v>0</v>
      </c>
      <c r="G47" s="262">
        <v>0</v>
      </c>
      <c r="H47" s="261">
        <v>0</v>
      </c>
      <c r="I47" s="261">
        <v>0</v>
      </c>
      <c r="J47" s="262">
        <v>0</v>
      </c>
      <c r="K47" s="262">
        <v>0</v>
      </c>
      <c r="L47" s="263">
        <v>0</v>
      </c>
      <c r="M47" s="264"/>
      <c r="N47" s="264"/>
      <c r="O47" s="264"/>
      <c r="P47" s="264"/>
      <c r="Q47" s="264"/>
      <c r="R47" s="264"/>
      <c r="S47" s="264"/>
      <c r="T47" s="264"/>
      <c r="U47" s="264"/>
      <c r="V47" s="264"/>
    </row>
    <row r="48" spans="1:22" x14ac:dyDescent="0.25">
      <c r="A48" s="256" t="s">
        <v>266</v>
      </c>
      <c r="B48" s="257" t="s">
        <v>30</v>
      </c>
      <c r="C48" s="265">
        <v>630</v>
      </c>
      <c r="D48" s="266">
        <v>15</v>
      </c>
      <c r="E48" s="266">
        <v>0</v>
      </c>
      <c r="F48" s="265">
        <v>615</v>
      </c>
      <c r="G48" s="266">
        <v>15</v>
      </c>
      <c r="H48" s="265">
        <v>600</v>
      </c>
      <c r="I48" s="265">
        <v>587</v>
      </c>
      <c r="J48" s="266">
        <v>223</v>
      </c>
      <c r="K48" s="266">
        <v>364</v>
      </c>
      <c r="L48" s="267">
        <v>13</v>
      </c>
    </row>
    <row r="49" spans="1:12" x14ac:dyDescent="0.25">
      <c r="A49" s="255"/>
      <c r="B49" s="255" t="s">
        <v>106</v>
      </c>
      <c r="C49" s="268">
        <v>794487</v>
      </c>
      <c r="D49" s="268">
        <v>71915</v>
      </c>
      <c r="E49" s="268">
        <v>22730</v>
      </c>
      <c r="F49" s="268">
        <v>699842</v>
      </c>
      <c r="G49" s="268">
        <v>51357</v>
      </c>
      <c r="H49" s="268">
        <v>648485</v>
      </c>
      <c r="I49" s="268">
        <v>627160</v>
      </c>
      <c r="J49" s="268">
        <v>420738</v>
      </c>
      <c r="K49" s="268">
        <v>206422</v>
      </c>
      <c r="L49" s="268">
        <v>21325</v>
      </c>
    </row>
  </sheetData>
  <phoneticPr fontId="2"/>
  <pageMargins left="0.7" right="0.7" top="0.75" bottom="0.75" header="0.3" footer="0.3"/>
  <pageSetup paperSize="9" scale="8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BBD14-6EAE-41AB-A55E-067381F5F7E7}">
  <sheetPr codeName="Sheet7">
    <tabColor theme="4" tint="0.59999389629810485"/>
    <pageSetUpPr fitToPage="1"/>
  </sheetPr>
  <dimension ref="A1:Q48"/>
  <sheetViews>
    <sheetView workbookViewId="0"/>
  </sheetViews>
  <sheetFormatPr defaultRowHeight="15.75" x14ac:dyDescent="0.15"/>
  <cols>
    <col min="1" max="2" width="4.125" style="24" customWidth="1"/>
    <col min="3" max="3" width="48.375" style="24" bestFit="1" customWidth="1"/>
    <col min="4" max="5" width="12.5" style="64" customWidth="1"/>
    <col min="6" max="7" width="12.5" style="24" customWidth="1"/>
    <col min="8" max="14" width="12.5" style="64" customWidth="1"/>
    <col min="15" max="15" width="11.75" style="64" customWidth="1"/>
    <col min="16" max="16" width="6" style="24" bestFit="1" customWidth="1"/>
    <col min="17" max="17" width="11.75" style="24" customWidth="1"/>
    <col min="18" max="16384" width="9" style="24"/>
  </cols>
  <sheetData>
    <row r="1" spans="1:17" x14ac:dyDescent="0.15">
      <c r="A1" s="2" t="s">
        <v>208</v>
      </c>
    </row>
    <row r="3" spans="1:17" ht="16.5" thickBot="1" x14ac:dyDescent="0.2"/>
    <row r="4" spans="1:17" x14ac:dyDescent="0.15">
      <c r="B4" s="50"/>
      <c r="C4" s="51"/>
      <c r="D4" s="427" t="s">
        <v>38</v>
      </c>
      <c r="E4" s="428"/>
      <c r="F4" s="470" t="s">
        <v>39</v>
      </c>
      <c r="G4" s="471"/>
      <c r="H4" s="471"/>
      <c r="I4" s="471"/>
      <c r="J4" s="471"/>
      <c r="K4" s="471"/>
      <c r="L4" s="471"/>
      <c r="M4" s="471"/>
      <c r="N4" s="471"/>
      <c r="O4" s="471"/>
      <c r="P4" s="471"/>
      <c r="Q4" s="472"/>
    </row>
    <row r="5" spans="1:17" ht="15.75" customHeight="1" x14ac:dyDescent="0.15">
      <c r="B5" s="59"/>
      <c r="D5" s="433" t="s">
        <v>36</v>
      </c>
      <c r="E5" s="431" t="s">
        <v>37</v>
      </c>
      <c r="F5" s="489" t="s">
        <v>85</v>
      </c>
      <c r="G5" s="435" t="s">
        <v>86</v>
      </c>
      <c r="H5" s="429" t="s">
        <v>40</v>
      </c>
      <c r="I5" s="429" t="s">
        <v>41</v>
      </c>
      <c r="J5" s="429" t="s">
        <v>42</v>
      </c>
      <c r="K5" s="429" t="s">
        <v>333</v>
      </c>
      <c r="L5" s="429"/>
      <c r="M5" s="429" t="s">
        <v>43</v>
      </c>
      <c r="N5" s="429"/>
      <c r="O5" s="444" t="s">
        <v>74</v>
      </c>
      <c r="P5" s="476"/>
      <c r="Q5" s="436"/>
    </row>
    <row r="6" spans="1:17" ht="31.5" x14ac:dyDescent="0.15">
      <c r="B6" s="59"/>
      <c r="D6" s="434"/>
      <c r="E6" s="432"/>
      <c r="F6" s="490"/>
      <c r="G6" s="430"/>
      <c r="H6" s="430"/>
      <c r="I6" s="430"/>
      <c r="J6" s="430"/>
      <c r="K6" s="294" t="s">
        <v>334</v>
      </c>
      <c r="L6" s="294" t="s">
        <v>96</v>
      </c>
      <c r="M6" s="294" t="s">
        <v>68</v>
      </c>
      <c r="N6" s="294" t="s">
        <v>69</v>
      </c>
      <c r="O6" s="429" t="s">
        <v>337</v>
      </c>
      <c r="P6" s="429" t="s">
        <v>338</v>
      </c>
      <c r="Q6" s="311" t="s">
        <v>339</v>
      </c>
    </row>
    <row r="7" spans="1:17" x14ac:dyDescent="0.15">
      <c r="B7" s="60"/>
      <c r="C7" s="61"/>
      <c r="D7" s="308" t="s">
        <v>107</v>
      </c>
      <c r="E7" s="307" t="s">
        <v>107</v>
      </c>
      <c r="F7" s="491" t="s">
        <v>107</v>
      </c>
      <c r="G7" s="309" t="s">
        <v>107</v>
      </c>
      <c r="H7" s="309" t="s">
        <v>107</v>
      </c>
      <c r="I7" s="309" t="s">
        <v>107</v>
      </c>
      <c r="J7" s="309" t="s">
        <v>107</v>
      </c>
      <c r="K7" s="310" t="s">
        <v>108</v>
      </c>
      <c r="L7" s="310" t="s">
        <v>108</v>
      </c>
      <c r="M7" s="309" t="s">
        <v>107</v>
      </c>
      <c r="N7" s="309" t="s">
        <v>107</v>
      </c>
      <c r="O7" s="430"/>
      <c r="P7" s="430"/>
      <c r="Q7" s="311" t="s">
        <v>107</v>
      </c>
    </row>
    <row r="8" spans="1:17" ht="15.75" customHeight="1" x14ac:dyDescent="0.15">
      <c r="B8" s="53" t="s">
        <v>141</v>
      </c>
      <c r="C8" s="230" t="s">
        <v>209</v>
      </c>
      <c r="D8" s="421" t="s">
        <v>296</v>
      </c>
      <c r="E8" s="424" t="s">
        <v>296</v>
      </c>
      <c r="F8" s="421" t="s">
        <v>297</v>
      </c>
      <c r="G8" s="418" t="s">
        <v>297</v>
      </c>
      <c r="H8" s="234">
        <f t="array" ref="H8:H48">(-1)*(【本表】生産者価格評価表!BE4:BE44+【本表】生産者価格評価表!BF4:BF44+【本表】生産者価格評価表!BG4:BG44)/【本表】生産者価格評価表!AZ4:AZ44</f>
        <v>0.37535539673458196</v>
      </c>
      <c r="I8" s="234">
        <f t="array" ref="I8:I48">TRANSPOSE(【本表】生産者価格評価表!C52:AQ52/【本表】生産者価格評価表!C53:AQ53)</f>
        <v>0.38909971208432498</v>
      </c>
      <c r="J8" s="234">
        <f t="array" ref="J8:J48">TRANSPOSE(【本表】生産者価格評価表!C47:AQ47/【本表】生産者価格評価表!C53:AQ53)</f>
        <v>0.10594726841389597</v>
      </c>
      <c r="K8" s="234">
        <f t="array" ref="K8:K48">【附帯表】雇用表!C8:C48/【本表】生産者価格評価表!BJ4:BJ44</f>
        <v>1.2029746435793379E-3</v>
      </c>
      <c r="L8" s="234">
        <f t="array" ref="L8:L48">【附帯表】雇用表!F8:F48/【本表】生産者価格評価表!BJ4:BJ44</f>
        <v>5.0516924457825638E-4</v>
      </c>
      <c r="M8" s="234">
        <f t="array" ref="M8:M48">【本表】生産者価格評価表!AT4:AT44/【本表】生産者価格評価表!AT45</f>
        <v>1.1471861707829371E-2</v>
      </c>
      <c r="N8" s="481">
        <f t="array" ref="N8:N48">IF(M8:M48&lt;0,0,M8:M48/(1-SUMIF(M8:M48,"&lt;0")))</f>
        <v>1.1470176645226721E-2</v>
      </c>
      <c r="O8" s="477" t="s">
        <v>340</v>
      </c>
      <c r="P8" s="477" t="s">
        <v>341</v>
      </c>
      <c r="Q8" s="478">
        <v>0.67729913454848534</v>
      </c>
    </row>
    <row r="9" spans="1:17" x14ac:dyDescent="0.15">
      <c r="B9" s="104" t="s">
        <v>145</v>
      </c>
      <c r="C9" s="231" t="s">
        <v>5</v>
      </c>
      <c r="D9" s="422"/>
      <c r="E9" s="425"/>
      <c r="F9" s="422"/>
      <c r="G9" s="419"/>
      <c r="H9" s="103">
        <v>7.1826249032751838E-2</v>
      </c>
      <c r="I9" s="103">
        <v>0.6098676661568766</v>
      </c>
      <c r="J9" s="103">
        <v>0.35174850995415202</v>
      </c>
      <c r="K9" s="103">
        <v>1.2147757797662841E-3</v>
      </c>
      <c r="L9" s="103">
        <v>9.7082716792771173E-4</v>
      </c>
      <c r="M9" s="103">
        <v>6.7329546068827916E-4</v>
      </c>
      <c r="N9" s="482">
        <v>6.7319656261661176E-4</v>
      </c>
      <c r="O9" s="479" t="s">
        <v>342</v>
      </c>
      <c r="P9" s="479" t="s">
        <v>343</v>
      </c>
      <c r="Q9" s="480">
        <v>0.67039037328857154</v>
      </c>
    </row>
    <row r="10" spans="1:17" x14ac:dyDescent="0.15">
      <c r="B10" s="104" t="s">
        <v>146</v>
      </c>
      <c r="C10" s="231" t="s">
        <v>6</v>
      </c>
      <c r="D10" s="422"/>
      <c r="E10" s="425"/>
      <c r="F10" s="422"/>
      <c r="G10" s="419"/>
      <c r="H10" s="103">
        <v>0.28000262740571835</v>
      </c>
      <c r="I10" s="103">
        <v>0.48958441620181747</v>
      </c>
      <c r="J10" s="103">
        <v>0.10014564974302415</v>
      </c>
      <c r="K10" s="103">
        <v>5.3467136176337698E-4</v>
      </c>
      <c r="L10" s="103">
        <v>3.5940606897393187E-4</v>
      </c>
      <c r="M10" s="103">
        <v>1.5722414049944909E-3</v>
      </c>
      <c r="N10" s="482">
        <v>1.5720104638219622E-3</v>
      </c>
      <c r="O10" s="479" t="s">
        <v>344</v>
      </c>
      <c r="P10" s="479" t="s">
        <v>345</v>
      </c>
      <c r="Q10" s="480">
        <v>0.67149135574693619</v>
      </c>
    </row>
    <row r="11" spans="1:17" x14ac:dyDescent="0.15">
      <c r="B11" s="104" t="s">
        <v>142</v>
      </c>
      <c r="C11" s="231" t="s">
        <v>210</v>
      </c>
      <c r="D11" s="422"/>
      <c r="E11" s="425"/>
      <c r="F11" s="422"/>
      <c r="G11" s="419"/>
      <c r="H11" s="103">
        <v>0.80394764111968797</v>
      </c>
      <c r="I11" s="103">
        <v>0.65478632287009098</v>
      </c>
      <c r="J11" s="103">
        <v>9.2674720472895003E-2</v>
      </c>
      <c r="K11" s="103">
        <v>1.7027031776319337E-4</v>
      </c>
      <c r="L11" s="103">
        <v>1.684524851892091E-4</v>
      </c>
      <c r="M11" s="103">
        <v>-1.2783919483219105E-5</v>
      </c>
      <c r="N11" s="482">
        <v>0</v>
      </c>
      <c r="O11" s="479" t="s">
        <v>346</v>
      </c>
      <c r="P11" s="479" t="s">
        <v>347</v>
      </c>
      <c r="Q11" s="480">
        <v>0.67957963442015801</v>
      </c>
    </row>
    <row r="12" spans="1:17" x14ac:dyDescent="0.15">
      <c r="B12" s="104" t="s">
        <v>151</v>
      </c>
      <c r="C12" s="231" t="s">
        <v>211</v>
      </c>
      <c r="D12" s="422"/>
      <c r="E12" s="425"/>
      <c r="F12" s="422"/>
      <c r="G12" s="419"/>
      <c r="H12" s="103">
        <v>0.55086369248731148</v>
      </c>
      <c r="I12" s="103">
        <v>0.27574826078204384</v>
      </c>
      <c r="J12" s="103">
        <v>0.11942220275788416</v>
      </c>
      <c r="K12" s="103">
        <v>3.4967252571827922E-4</v>
      </c>
      <c r="L12" s="103">
        <v>3.3665062398801406E-4</v>
      </c>
      <c r="M12" s="103">
        <v>0.11486565775030494</v>
      </c>
      <c r="N12" s="482">
        <v>0.1148487855259761</v>
      </c>
      <c r="O12" s="479"/>
      <c r="P12" s="484"/>
      <c r="Q12" s="485"/>
    </row>
    <row r="13" spans="1:17" x14ac:dyDescent="0.15">
      <c r="B13" s="104" t="s">
        <v>155</v>
      </c>
      <c r="C13" s="231" t="s">
        <v>212</v>
      </c>
      <c r="D13" s="422"/>
      <c r="E13" s="425"/>
      <c r="F13" s="422"/>
      <c r="G13" s="419"/>
      <c r="H13" s="103">
        <v>0.96979244794667807</v>
      </c>
      <c r="I13" s="103">
        <v>0.54596087270076976</v>
      </c>
      <c r="J13" s="103">
        <v>0.3625706056815276</v>
      </c>
      <c r="K13" s="103">
        <v>1.980557312137976E-3</v>
      </c>
      <c r="L13" s="103">
        <v>1.5640814026663646E-3</v>
      </c>
      <c r="M13" s="103">
        <v>1.6070784137553695E-2</v>
      </c>
      <c r="N13" s="482">
        <v>1.6068423554935533E-2</v>
      </c>
      <c r="O13" s="479"/>
      <c r="P13" s="484"/>
      <c r="Q13" s="485"/>
    </row>
    <row r="14" spans="1:17" x14ac:dyDescent="0.15">
      <c r="B14" s="104" t="s">
        <v>234</v>
      </c>
      <c r="C14" s="231" t="s">
        <v>213</v>
      </c>
      <c r="D14" s="422"/>
      <c r="E14" s="425"/>
      <c r="F14" s="422"/>
      <c r="G14" s="419"/>
      <c r="H14" s="103">
        <v>0.73032618950792672</v>
      </c>
      <c r="I14" s="103">
        <v>0.35804866390271745</v>
      </c>
      <c r="J14" s="103">
        <v>0.14452566906646219</v>
      </c>
      <c r="K14" s="103">
        <v>5.4635621369615009E-4</v>
      </c>
      <c r="L14" s="103">
        <v>4.5977860761596437E-4</v>
      </c>
      <c r="M14" s="103">
        <v>2.6512915435748883E-3</v>
      </c>
      <c r="N14" s="482">
        <v>2.6509021044112562E-3</v>
      </c>
      <c r="O14" s="479"/>
      <c r="P14" s="484"/>
      <c r="Q14" s="485"/>
    </row>
    <row r="15" spans="1:17" x14ac:dyDescent="0.15">
      <c r="B15" s="104" t="s">
        <v>235</v>
      </c>
      <c r="C15" s="231" t="s">
        <v>214</v>
      </c>
      <c r="D15" s="422"/>
      <c r="E15" s="425"/>
      <c r="F15" s="422"/>
      <c r="G15" s="419"/>
      <c r="H15" s="103">
        <v>0.97368167843084574</v>
      </c>
      <c r="I15" s="103">
        <v>0.47996213530679027</v>
      </c>
      <c r="J15" s="103">
        <v>0.11519865788746632</v>
      </c>
      <c r="K15" s="103">
        <v>2.4114587408991388E-4</v>
      </c>
      <c r="L15" s="103">
        <v>2.3835113713854071E-4</v>
      </c>
      <c r="M15" s="103">
        <v>1.4939137731888629E-2</v>
      </c>
      <c r="N15" s="482">
        <v>1.4936943372947686E-2</v>
      </c>
      <c r="O15" s="479"/>
      <c r="P15" s="484"/>
      <c r="Q15" s="485"/>
    </row>
    <row r="16" spans="1:17" x14ac:dyDescent="0.15">
      <c r="B16" s="104" t="s">
        <v>236</v>
      </c>
      <c r="C16" s="231" t="s">
        <v>7</v>
      </c>
      <c r="D16" s="422"/>
      <c r="E16" s="425"/>
      <c r="F16" s="422"/>
      <c r="G16" s="419"/>
      <c r="H16" s="103">
        <v>0.97146652968055913</v>
      </c>
      <c r="I16" s="103">
        <v>0.70860286863745992</v>
      </c>
      <c r="J16" s="103">
        <v>6.7628369825414536E-2</v>
      </c>
      <c r="K16" s="103">
        <v>1.9515758527401738E-4</v>
      </c>
      <c r="L16" s="103">
        <v>1.9515758527401738E-4</v>
      </c>
      <c r="M16" s="103">
        <v>1.9192924450806281E-2</v>
      </c>
      <c r="N16" s="482">
        <v>1.9190105267656132E-2</v>
      </c>
      <c r="O16" s="479"/>
      <c r="P16" s="484"/>
      <c r="Q16" s="485"/>
    </row>
    <row r="17" spans="2:17" x14ac:dyDescent="0.15">
      <c r="B17" s="104" t="s">
        <v>237</v>
      </c>
      <c r="C17" s="231" t="s">
        <v>215</v>
      </c>
      <c r="D17" s="422"/>
      <c r="E17" s="425"/>
      <c r="F17" s="422"/>
      <c r="G17" s="419"/>
      <c r="H17" s="103">
        <v>0.92500879637059652</v>
      </c>
      <c r="I17" s="103">
        <v>0.53542655491728819</v>
      </c>
      <c r="J17" s="103">
        <v>0.22139002969688118</v>
      </c>
      <c r="K17" s="103">
        <v>5.1281504742285364E-4</v>
      </c>
      <c r="L17" s="103">
        <v>4.9839604242196656E-4</v>
      </c>
      <c r="M17" s="103">
        <v>4.2576143659525572E-3</v>
      </c>
      <c r="N17" s="482">
        <v>4.2569889795133469E-3</v>
      </c>
      <c r="O17" s="479"/>
      <c r="P17" s="484"/>
      <c r="Q17" s="485"/>
    </row>
    <row r="18" spans="2:17" x14ac:dyDescent="0.15">
      <c r="B18" s="104" t="s">
        <v>238</v>
      </c>
      <c r="C18" s="231" t="s">
        <v>216</v>
      </c>
      <c r="D18" s="422"/>
      <c r="E18" s="425"/>
      <c r="F18" s="422"/>
      <c r="G18" s="419"/>
      <c r="H18" s="103">
        <v>0.48644826880475828</v>
      </c>
      <c r="I18" s="103">
        <v>0.66402102146562092</v>
      </c>
      <c r="J18" s="103">
        <v>0.31219087120048161</v>
      </c>
      <c r="K18" s="103">
        <v>5.4896357697392152E-4</v>
      </c>
      <c r="L18" s="103">
        <v>5.3697394302283457E-4</v>
      </c>
      <c r="M18" s="103">
        <v>6.9334919916619569E-4</v>
      </c>
      <c r="N18" s="482">
        <v>6.9324735546934441E-4</v>
      </c>
      <c r="O18" s="479"/>
      <c r="P18" s="484"/>
      <c r="Q18" s="485"/>
    </row>
    <row r="19" spans="2:17" x14ac:dyDescent="0.15">
      <c r="B19" s="104" t="s">
        <v>239</v>
      </c>
      <c r="C19" s="231" t="s">
        <v>217</v>
      </c>
      <c r="D19" s="422"/>
      <c r="E19" s="425"/>
      <c r="F19" s="422"/>
      <c r="G19" s="419"/>
      <c r="H19" s="103">
        <v>0.96202562628981769</v>
      </c>
      <c r="I19" s="103">
        <v>0.68431926047709157</v>
      </c>
      <c r="J19" s="103">
        <v>0.10679964016502776</v>
      </c>
      <c r="K19" s="103">
        <v>3.4742686974594412E-4</v>
      </c>
      <c r="L19" s="103">
        <v>3.1640661351862764E-4</v>
      </c>
      <c r="M19" s="103">
        <v>-1.3412424547093739E-4</v>
      </c>
      <c r="N19" s="482">
        <v>0</v>
      </c>
      <c r="O19" s="479"/>
      <c r="P19" s="484"/>
      <c r="Q19" s="485"/>
    </row>
    <row r="20" spans="2:17" x14ac:dyDescent="0.15">
      <c r="B20" s="104" t="s">
        <v>240</v>
      </c>
      <c r="C20" s="231" t="s">
        <v>218</v>
      </c>
      <c r="D20" s="422"/>
      <c r="E20" s="425"/>
      <c r="F20" s="422"/>
      <c r="G20" s="419"/>
      <c r="H20" s="103">
        <v>0.94675449330071026</v>
      </c>
      <c r="I20" s="103">
        <v>0.1772967857268043</v>
      </c>
      <c r="J20" s="103">
        <v>2.4653064346008367E-2</v>
      </c>
      <c r="K20" s="103">
        <v>4.8116908154063328E-5</v>
      </c>
      <c r="L20" s="103">
        <v>4.8116908154063328E-5</v>
      </c>
      <c r="M20" s="103">
        <v>1.4835490109543765E-3</v>
      </c>
      <c r="N20" s="482">
        <v>1.4833310975048226E-3</v>
      </c>
      <c r="O20" s="479"/>
      <c r="P20" s="484"/>
      <c r="Q20" s="485"/>
    </row>
    <row r="21" spans="2:17" x14ac:dyDescent="0.15">
      <c r="B21" s="104" t="s">
        <v>241</v>
      </c>
      <c r="C21" s="231" t="s">
        <v>219</v>
      </c>
      <c r="D21" s="422"/>
      <c r="E21" s="425"/>
      <c r="F21" s="422"/>
      <c r="G21" s="419"/>
      <c r="H21" s="103">
        <v>0.83495696048029511</v>
      </c>
      <c r="I21" s="103">
        <v>0.51547281139731538</v>
      </c>
      <c r="J21" s="103">
        <v>0.30701289582242969</v>
      </c>
      <c r="K21" s="103">
        <v>8.2919755631779266E-4</v>
      </c>
      <c r="L21" s="103">
        <v>7.4292700235831189E-4</v>
      </c>
      <c r="M21" s="103">
        <v>1.7689963155991168E-3</v>
      </c>
      <c r="N21" s="482">
        <v>1.768736473769468E-3</v>
      </c>
      <c r="O21" s="479"/>
      <c r="P21" s="484"/>
      <c r="Q21" s="485"/>
    </row>
    <row r="22" spans="2:17" x14ac:dyDescent="0.15">
      <c r="B22" s="104" t="s">
        <v>242</v>
      </c>
      <c r="C22" s="231" t="s">
        <v>8</v>
      </c>
      <c r="D22" s="422"/>
      <c r="E22" s="425"/>
      <c r="F22" s="422"/>
      <c r="G22" s="419"/>
      <c r="H22" s="103">
        <v>0.97706502053885014</v>
      </c>
      <c r="I22" s="103">
        <v>0.57666887716715232</v>
      </c>
      <c r="J22" s="103">
        <v>0.22866106538011483</v>
      </c>
      <c r="K22" s="103">
        <v>4.1979229407362791E-4</v>
      </c>
      <c r="L22" s="103">
        <v>3.934285268129653E-4</v>
      </c>
      <c r="M22" s="103">
        <v>8.9945188034229687E-5</v>
      </c>
      <c r="N22" s="482">
        <v>8.9931976292621836E-5</v>
      </c>
      <c r="O22" s="479"/>
      <c r="P22" s="484"/>
      <c r="Q22" s="485"/>
    </row>
    <row r="23" spans="2:17" x14ac:dyDescent="0.15">
      <c r="B23" s="104" t="s">
        <v>243</v>
      </c>
      <c r="C23" s="231" t="s">
        <v>9</v>
      </c>
      <c r="D23" s="422"/>
      <c r="E23" s="425"/>
      <c r="F23" s="422"/>
      <c r="G23" s="419"/>
      <c r="H23" s="103">
        <v>0.81590698807362771</v>
      </c>
      <c r="I23" s="103">
        <v>0.63758061875961902</v>
      </c>
      <c r="J23" s="103">
        <v>0.29900890071055186</v>
      </c>
      <c r="K23" s="103">
        <v>5.7812973648364212E-4</v>
      </c>
      <c r="L23" s="103">
        <v>5.6167276223780178E-4</v>
      </c>
      <c r="M23" s="103">
        <v>7.3649831538658757E-5</v>
      </c>
      <c r="N23" s="482">
        <v>7.3639013366336078E-5</v>
      </c>
      <c r="O23" s="479"/>
      <c r="P23" s="484"/>
      <c r="Q23" s="485"/>
    </row>
    <row r="24" spans="2:17" x14ac:dyDescent="0.15">
      <c r="B24" s="104" t="s">
        <v>244</v>
      </c>
      <c r="C24" s="231" t="s">
        <v>10</v>
      </c>
      <c r="D24" s="422"/>
      <c r="E24" s="425"/>
      <c r="F24" s="422"/>
      <c r="G24" s="419"/>
      <c r="H24" s="103">
        <v>0.97833797344172191</v>
      </c>
      <c r="I24" s="103">
        <v>0.48134767119519417</v>
      </c>
      <c r="J24" s="103">
        <v>0.2101919958776387</v>
      </c>
      <c r="K24" s="103">
        <v>4.3780716725202388E-4</v>
      </c>
      <c r="L24" s="103">
        <v>4.261839681214392E-4</v>
      </c>
      <c r="M24" s="103">
        <v>7.7020329226672613E-4</v>
      </c>
      <c r="N24" s="482">
        <v>7.7009015973451031E-4</v>
      </c>
      <c r="O24" s="479"/>
      <c r="P24" s="484"/>
      <c r="Q24" s="485"/>
    </row>
    <row r="25" spans="2:17" x14ac:dyDescent="0.15">
      <c r="B25" s="104" t="s">
        <v>245</v>
      </c>
      <c r="C25" s="231" t="s">
        <v>220</v>
      </c>
      <c r="D25" s="422"/>
      <c r="E25" s="425"/>
      <c r="F25" s="422"/>
      <c r="G25" s="419"/>
      <c r="H25" s="103">
        <v>0.71390444005872866</v>
      </c>
      <c r="I25" s="103">
        <v>0.39361852165859362</v>
      </c>
      <c r="J25" s="103">
        <v>0.21328443081579831</v>
      </c>
      <c r="K25" s="103">
        <v>4.590747119313263E-4</v>
      </c>
      <c r="L25" s="103">
        <v>4.5666747254118669E-4</v>
      </c>
      <c r="M25" s="103">
        <v>2.0911721672444084E-4</v>
      </c>
      <c r="N25" s="482">
        <v>2.0908650021037826E-4</v>
      </c>
      <c r="O25" s="479"/>
      <c r="P25" s="484"/>
      <c r="Q25" s="485"/>
    </row>
    <row r="26" spans="2:17" x14ac:dyDescent="0.15">
      <c r="B26" s="104" t="s">
        <v>246</v>
      </c>
      <c r="C26" s="231" t="s">
        <v>221</v>
      </c>
      <c r="D26" s="422"/>
      <c r="E26" s="425"/>
      <c r="F26" s="422"/>
      <c r="G26" s="419"/>
      <c r="H26" s="103">
        <v>0.90386972691277856</v>
      </c>
      <c r="I26" s="103">
        <v>0.40002912986434308</v>
      </c>
      <c r="J26" s="103">
        <v>0.25967826905117636</v>
      </c>
      <c r="K26" s="103">
        <v>5.1047286312721693E-4</v>
      </c>
      <c r="L26" s="103">
        <v>4.9950248152366001E-4</v>
      </c>
      <c r="M26" s="103">
        <v>1.2310890370147803E-2</v>
      </c>
      <c r="N26" s="482">
        <v>1.2309082065489292E-2</v>
      </c>
      <c r="O26" s="479"/>
      <c r="P26" s="484"/>
      <c r="Q26" s="485"/>
    </row>
    <row r="27" spans="2:17" x14ac:dyDescent="0.15">
      <c r="B27" s="104" t="s">
        <v>247</v>
      </c>
      <c r="C27" s="231" t="s">
        <v>11</v>
      </c>
      <c r="D27" s="422"/>
      <c r="E27" s="425"/>
      <c r="F27" s="422"/>
      <c r="G27" s="419"/>
      <c r="H27" s="103">
        <v>0.91970076843442339</v>
      </c>
      <c r="I27" s="103">
        <v>0.45319503470470224</v>
      </c>
      <c r="J27" s="103">
        <v>0.19619412901283054</v>
      </c>
      <c r="K27" s="103">
        <v>3.3233747685919697E-4</v>
      </c>
      <c r="L27" s="103">
        <v>3.3233747685919697E-4</v>
      </c>
      <c r="M27" s="103">
        <v>1.272604401451981E-2</v>
      </c>
      <c r="N27" s="482">
        <v>1.2724174729359763E-2</v>
      </c>
      <c r="O27" s="479"/>
      <c r="P27" s="484"/>
      <c r="Q27" s="485"/>
    </row>
    <row r="28" spans="2:17" x14ac:dyDescent="0.15">
      <c r="B28" s="104" t="s">
        <v>248</v>
      </c>
      <c r="C28" s="231" t="s">
        <v>222</v>
      </c>
      <c r="D28" s="422"/>
      <c r="E28" s="425"/>
      <c r="F28" s="422"/>
      <c r="G28" s="419"/>
      <c r="H28" s="103">
        <v>0.9816298161093342</v>
      </c>
      <c r="I28" s="103">
        <v>0.4974742034397473</v>
      </c>
      <c r="J28" s="103">
        <v>0.33252389700062623</v>
      </c>
      <c r="K28" s="103">
        <v>6.5094665248946557E-4</v>
      </c>
      <c r="L28" s="103">
        <v>6.1697078925158119E-4</v>
      </c>
      <c r="M28" s="103">
        <v>3.7288874172039438E-2</v>
      </c>
      <c r="N28" s="482">
        <v>3.7283396936612222E-2</v>
      </c>
      <c r="O28" s="479"/>
      <c r="P28" s="484"/>
      <c r="Q28" s="485"/>
    </row>
    <row r="29" spans="2:17" x14ac:dyDescent="0.15">
      <c r="B29" s="104" t="s">
        <v>249</v>
      </c>
      <c r="C29" s="231" t="s">
        <v>12</v>
      </c>
      <c r="D29" s="422"/>
      <c r="E29" s="425"/>
      <c r="F29" s="422"/>
      <c r="G29" s="419"/>
      <c r="H29" s="103">
        <v>0.73113371200755972</v>
      </c>
      <c r="I29" s="103">
        <v>0.50162394969484281</v>
      </c>
      <c r="J29" s="103">
        <v>0.2574682336373264</v>
      </c>
      <c r="K29" s="103">
        <v>9.9768371255382483E-4</v>
      </c>
      <c r="L29" s="103">
        <v>7.4684696079301222E-4</v>
      </c>
      <c r="M29" s="103">
        <v>1.0115877843020973E-2</v>
      </c>
      <c r="N29" s="482">
        <v>1.0114391956259053E-2</v>
      </c>
      <c r="O29" s="479"/>
      <c r="P29" s="484"/>
      <c r="Q29" s="485"/>
    </row>
    <row r="30" spans="2:17" x14ac:dyDescent="0.15">
      <c r="B30" s="104" t="s">
        <v>250</v>
      </c>
      <c r="C30" s="231" t="s">
        <v>223</v>
      </c>
      <c r="D30" s="422"/>
      <c r="E30" s="425"/>
      <c r="F30" s="422"/>
      <c r="G30" s="419"/>
      <c r="H30" s="103">
        <v>0</v>
      </c>
      <c r="I30" s="103">
        <v>0.46325931849186719</v>
      </c>
      <c r="J30" s="103">
        <v>0.20715671149650264</v>
      </c>
      <c r="K30" s="103">
        <v>7.4885836310967409E-4</v>
      </c>
      <c r="L30" s="103">
        <v>6.2499733362912278E-4</v>
      </c>
      <c r="M30" s="103">
        <v>0</v>
      </c>
      <c r="N30" s="482">
        <v>0</v>
      </c>
      <c r="O30" s="479"/>
      <c r="P30" s="484"/>
      <c r="Q30" s="485"/>
    </row>
    <row r="31" spans="2:17" x14ac:dyDescent="0.15">
      <c r="B31" s="104" t="s">
        <v>251</v>
      </c>
      <c r="C31" s="231" t="s">
        <v>224</v>
      </c>
      <c r="D31" s="422"/>
      <c r="E31" s="425"/>
      <c r="F31" s="422"/>
      <c r="G31" s="419"/>
      <c r="H31" s="103">
        <v>3.0694234421442985E-2</v>
      </c>
      <c r="I31" s="103">
        <v>0.4327755756888943</v>
      </c>
      <c r="J31" s="103">
        <v>5.7883859181562157E-2</v>
      </c>
      <c r="K31" s="103">
        <v>8.5375195669336055E-5</v>
      </c>
      <c r="L31" s="103">
        <v>8.5375195669336055E-5</v>
      </c>
      <c r="M31" s="103">
        <v>1.3476714561964826E-2</v>
      </c>
      <c r="N31" s="482">
        <v>1.347473501337077E-2</v>
      </c>
      <c r="O31" s="479"/>
      <c r="P31" s="484"/>
      <c r="Q31" s="485"/>
    </row>
    <row r="32" spans="2:17" x14ac:dyDescent="0.15">
      <c r="B32" s="104" t="s">
        <v>252</v>
      </c>
      <c r="C32" s="231" t="s">
        <v>13</v>
      </c>
      <c r="D32" s="422"/>
      <c r="E32" s="425"/>
      <c r="F32" s="422"/>
      <c r="G32" s="419"/>
      <c r="H32" s="103">
        <v>1.2086830492342303E-4</v>
      </c>
      <c r="I32" s="103">
        <v>0.52536252233025227</v>
      </c>
      <c r="J32" s="103">
        <v>0.14539154355776271</v>
      </c>
      <c r="K32" s="103">
        <v>3.5939015459986997E-4</v>
      </c>
      <c r="L32" s="103">
        <v>3.5939015459986997E-4</v>
      </c>
      <c r="M32" s="103">
        <v>3.2097606047400435E-3</v>
      </c>
      <c r="N32" s="482">
        <v>3.209289133962566E-3</v>
      </c>
      <c r="O32" s="479"/>
      <c r="P32" s="484"/>
      <c r="Q32" s="485"/>
    </row>
    <row r="33" spans="2:17" x14ac:dyDescent="0.15">
      <c r="B33" s="104" t="s">
        <v>253</v>
      </c>
      <c r="C33" s="231" t="s">
        <v>14</v>
      </c>
      <c r="D33" s="422"/>
      <c r="E33" s="425"/>
      <c r="F33" s="422"/>
      <c r="G33" s="419"/>
      <c r="H33" s="103">
        <v>1.9635158614321683E-5</v>
      </c>
      <c r="I33" s="103">
        <v>0.6710420073285307</v>
      </c>
      <c r="J33" s="103">
        <v>0.38187427063914103</v>
      </c>
      <c r="K33" s="103">
        <v>9.1929443397572707E-4</v>
      </c>
      <c r="L33" s="103">
        <v>8.8843887471787709E-4</v>
      </c>
      <c r="M33" s="103">
        <v>2.1749467425528158E-3</v>
      </c>
      <c r="N33" s="482">
        <v>2.1746272720508195E-3</v>
      </c>
      <c r="O33" s="479"/>
      <c r="P33" s="484"/>
      <c r="Q33" s="485"/>
    </row>
    <row r="34" spans="2:17" x14ac:dyDescent="0.15">
      <c r="B34" s="104" t="s">
        <v>254</v>
      </c>
      <c r="C34" s="231" t="s">
        <v>15</v>
      </c>
      <c r="D34" s="422"/>
      <c r="E34" s="425"/>
      <c r="F34" s="422"/>
      <c r="G34" s="419"/>
      <c r="H34" s="103">
        <v>0.42933939651953368</v>
      </c>
      <c r="I34" s="103">
        <v>0.70762745597367327</v>
      </c>
      <c r="J34" s="103">
        <v>0.33762872938402677</v>
      </c>
      <c r="K34" s="103">
        <v>1.5308994172261877E-3</v>
      </c>
      <c r="L34" s="103">
        <v>1.4293159441882716E-3</v>
      </c>
      <c r="M34" s="103">
        <v>0.15833060454122283</v>
      </c>
      <c r="N34" s="482">
        <v>0.15830734789924419</v>
      </c>
      <c r="O34" s="479"/>
      <c r="P34" s="484"/>
      <c r="Q34" s="485"/>
    </row>
    <row r="35" spans="2:17" x14ac:dyDescent="0.15">
      <c r="B35" s="104" t="s">
        <v>255</v>
      </c>
      <c r="C35" s="231" t="s">
        <v>16</v>
      </c>
      <c r="D35" s="422"/>
      <c r="E35" s="425"/>
      <c r="F35" s="422"/>
      <c r="G35" s="419"/>
      <c r="H35" s="103">
        <v>9.1706000668650187E-2</v>
      </c>
      <c r="I35" s="103">
        <v>0.66963338170444386</v>
      </c>
      <c r="J35" s="103">
        <v>0.25430526324646657</v>
      </c>
      <c r="K35" s="103">
        <v>4.34351157556276E-4</v>
      </c>
      <c r="L35" s="103">
        <v>4.2464704515612168E-4</v>
      </c>
      <c r="M35" s="103">
        <v>4.9260694040765544E-2</v>
      </c>
      <c r="N35" s="482">
        <v>4.9253458305588228E-2</v>
      </c>
      <c r="O35" s="479"/>
      <c r="P35" s="484"/>
      <c r="Q35" s="485"/>
    </row>
    <row r="36" spans="2:17" x14ac:dyDescent="0.15">
      <c r="B36" s="104" t="s">
        <v>256</v>
      </c>
      <c r="C36" s="231" t="s">
        <v>225</v>
      </c>
      <c r="D36" s="422"/>
      <c r="E36" s="425"/>
      <c r="F36" s="422"/>
      <c r="G36" s="419"/>
      <c r="H36" s="103">
        <v>8.6343245419555392E-6</v>
      </c>
      <c r="I36" s="103">
        <v>0.85392725773148503</v>
      </c>
      <c r="J36" s="103">
        <v>3.3586036741055481E-2</v>
      </c>
      <c r="K36" s="103">
        <v>1.1390134082044814E-4</v>
      </c>
      <c r="L36" s="103">
        <v>9.1008139315601691E-5</v>
      </c>
      <c r="M36" s="103">
        <v>0.16842482049193691</v>
      </c>
      <c r="N36" s="482">
        <v>0.16840008114503777</v>
      </c>
      <c r="O36" s="479"/>
      <c r="P36" s="484"/>
      <c r="Q36" s="485"/>
    </row>
    <row r="37" spans="2:17" x14ac:dyDescent="0.15">
      <c r="B37" s="104" t="s">
        <v>257</v>
      </c>
      <c r="C37" s="231" t="s">
        <v>226</v>
      </c>
      <c r="D37" s="422"/>
      <c r="E37" s="425"/>
      <c r="F37" s="422"/>
      <c r="G37" s="419"/>
      <c r="H37" s="103">
        <v>0.26610776998335678</v>
      </c>
      <c r="I37" s="103">
        <v>0.50077439920423139</v>
      </c>
      <c r="J37" s="103">
        <v>0.22485112428617068</v>
      </c>
      <c r="K37" s="103">
        <v>5.4466892010674903E-4</v>
      </c>
      <c r="L37" s="103">
        <v>5.1755217906286632E-4</v>
      </c>
      <c r="M37" s="103">
        <v>3.6802431730963842E-2</v>
      </c>
      <c r="N37" s="482">
        <v>3.6797025947406137E-2</v>
      </c>
      <c r="O37" s="479"/>
      <c r="P37" s="484"/>
      <c r="Q37" s="485"/>
    </row>
    <row r="38" spans="2:17" x14ac:dyDescent="0.15">
      <c r="B38" s="104" t="s">
        <v>258</v>
      </c>
      <c r="C38" s="231" t="s">
        <v>227</v>
      </c>
      <c r="D38" s="422"/>
      <c r="E38" s="425"/>
      <c r="F38" s="422"/>
      <c r="G38" s="419"/>
      <c r="H38" s="103">
        <v>0.48981568112335105</v>
      </c>
      <c r="I38" s="103">
        <v>0.48140168328146465</v>
      </c>
      <c r="J38" s="103">
        <v>0.11079062461525868</v>
      </c>
      <c r="K38" s="103">
        <v>2.3286524132318085E-4</v>
      </c>
      <c r="L38" s="103">
        <v>2.1467435658922883E-4</v>
      </c>
      <c r="M38" s="103">
        <v>5.9996087548448568E-2</v>
      </c>
      <c r="N38" s="482">
        <v>5.99872749279683E-2</v>
      </c>
      <c r="O38" s="479"/>
      <c r="P38" s="484"/>
      <c r="Q38" s="485"/>
    </row>
    <row r="39" spans="2:17" x14ac:dyDescent="0.15">
      <c r="B39" s="104" t="s">
        <v>259</v>
      </c>
      <c r="C39" s="231" t="s">
        <v>23</v>
      </c>
      <c r="D39" s="422"/>
      <c r="E39" s="425"/>
      <c r="F39" s="422"/>
      <c r="G39" s="419"/>
      <c r="H39" s="103">
        <v>0</v>
      </c>
      <c r="I39" s="103">
        <v>0.73446091344661291</v>
      </c>
      <c r="J39" s="103">
        <v>0.45617402071694607</v>
      </c>
      <c r="K39" s="103">
        <v>6.3292422837257366E-4</v>
      </c>
      <c r="L39" s="103">
        <v>6.3292422837257366E-4</v>
      </c>
      <c r="M39" s="103">
        <v>6.4736172155288657E-3</v>
      </c>
      <c r="N39" s="482">
        <v>6.4726663279962597E-3</v>
      </c>
      <c r="O39" s="479"/>
      <c r="P39" s="484"/>
      <c r="Q39" s="485"/>
    </row>
    <row r="40" spans="2:17" x14ac:dyDescent="0.15">
      <c r="B40" s="104" t="s">
        <v>260</v>
      </c>
      <c r="C40" s="231" t="s">
        <v>228</v>
      </c>
      <c r="D40" s="422"/>
      <c r="E40" s="425"/>
      <c r="F40" s="422"/>
      <c r="G40" s="419"/>
      <c r="H40" s="103">
        <v>5.5963944588414589E-2</v>
      </c>
      <c r="I40" s="103">
        <v>0.76453861656237354</v>
      </c>
      <c r="J40" s="103">
        <v>0.5372561199974647</v>
      </c>
      <c r="K40" s="103">
        <v>8.5231751188599388E-4</v>
      </c>
      <c r="L40" s="103">
        <v>8.5141888648649993E-4</v>
      </c>
      <c r="M40" s="103">
        <v>3.0097357813498159E-2</v>
      </c>
      <c r="N40" s="482">
        <v>3.0092936915357846E-2</v>
      </c>
      <c r="O40" s="479"/>
      <c r="P40" s="484"/>
      <c r="Q40" s="485"/>
    </row>
    <row r="41" spans="2:17" x14ac:dyDescent="0.15">
      <c r="B41" s="104" t="s">
        <v>261</v>
      </c>
      <c r="C41" s="231" t="s">
        <v>229</v>
      </c>
      <c r="D41" s="422"/>
      <c r="E41" s="425"/>
      <c r="F41" s="422"/>
      <c r="G41" s="419"/>
      <c r="H41" s="103">
        <v>2.6227923925645827E-5</v>
      </c>
      <c r="I41" s="103">
        <v>0.59814352394195802</v>
      </c>
      <c r="J41" s="103">
        <v>0.49813522445827485</v>
      </c>
      <c r="K41" s="103">
        <v>1.283260095342724E-3</v>
      </c>
      <c r="L41" s="103">
        <v>1.2506180250504157E-3</v>
      </c>
      <c r="M41" s="103">
        <v>7.3926985106140528E-2</v>
      </c>
      <c r="N41" s="482">
        <v>7.3916126223676493E-2</v>
      </c>
      <c r="O41" s="479"/>
      <c r="P41" s="484"/>
      <c r="Q41" s="485"/>
    </row>
    <row r="42" spans="2:17" x14ac:dyDescent="0.15">
      <c r="B42" s="104" t="s">
        <v>262</v>
      </c>
      <c r="C42" s="231" t="s">
        <v>24</v>
      </c>
      <c r="D42" s="422"/>
      <c r="E42" s="425"/>
      <c r="F42" s="422"/>
      <c r="G42" s="419"/>
      <c r="H42" s="103">
        <v>5.0107765438295324E-3</v>
      </c>
      <c r="I42" s="103">
        <v>0.67313129984228925</v>
      </c>
      <c r="J42" s="103">
        <v>0.59634653516611735</v>
      </c>
      <c r="K42" s="103">
        <v>1.5701063986028447E-3</v>
      </c>
      <c r="L42" s="103">
        <v>1.5404725331516658E-3</v>
      </c>
      <c r="M42" s="103">
        <v>1.2629937248331832E-2</v>
      </c>
      <c r="N42" s="482">
        <v>1.2628082079966574E-2</v>
      </c>
      <c r="O42" s="479"/>
      <c r="P42" s="484"/>
      <c r="Q42" s="485"/>
    </row>
    <row r="43" spans="2:17" x14ac:dyDescent="0.15">
      <c r="B43" s="104" t="s">
        <v>263</v>
      </c>
      <c r="C43" s="231" t="s">
        <v>230</v>
      </c>
      <c r="D43" s="422"/>
      <c r="E43" s="425"/>
      <c r="F43" s="422"/>
      <c r="G43" s="419"/>
      <c r="H43" s="103">
        <v>0.39659833615112</v>
      </c>
      <c r="I43" s="103">
        <v>0.62957332626051776</v>
      </c>
      <c r="J43" s="103">
        <v>0.32989255731181533</v>
      </c>
      <c r="K43" s="103">
        <v>9.6094187927960788E-4</v>
      </c>
      <c r="L43" s="103">
        <v>7.9866302848777976E-4</v>
      </c>
      <c r="M43" s="103">
        <v>1.7876954705708964E-2</v>
      </c>
      <c r="N43" s="482">
        <v>1.7874328820862106E-2</v>
      </c>
      <c r="O43" s="479"/>
      <c r="P43" s="484"/>
      <c r="Q43" s="485"/>
    </row>
    <row r="44" spans="2:17" x14ac:dyDescent="0.15">
      <c r="B44" s="104" t="s">
        <v>25</v>
      </c>
      <c r="C44" s="231" t="s">
        <v>26</v>
      </c>
      <c r="D44" s="422"/>
      <c r="E44" s="425"/>
      <c r="F44" s="422"/>
      <c r="G44" s="419"/>
      <c r="H44" s="103">
        <v>0.56343199066952887</v>
      </c>
      <c r="I44" s="103">
        <v>0.43535083997722313</v>
      </c>
      <c r="J44" s="103">
        <v>0.27311111804798116</v>
      </c>
      <c r="K44" s="103">
        <v>1.433779280105636E-3</v>
      </c>
      <c r="L44" s="103">
        <v>1.3715012225720899E-3</v>
      </c>
      <c r="M44" s="103">
        <v>7.0416719576634167E-3</v>
      </c>
      <c r="N44" s="482">
        <v>7.040637630509012E-3</v>
      </c>
      <c r="O44" s="479"/>
      <c r="P44" s="484"/>
      <c r="Q44" s="485"/>
    </row>
    <row r="45" spans="2:17" x14ac:dyDescent="0.15">
      <c r="B45" s="104" t="s">
        <v>27</v>
      </c>
      <c r="C45" s="231" t="s">
        <v>28</v>
      </c>
      <c r="D45" s="422"/>
      <c r="E45" s="425"/>
      <c r="F45" s="422"/>
      <c r="G45" s="419"/>
      <c r="H45" s="103">
        <v>0.26264692008431667</v>
      </c>
      <c r="I45" s="103">
        <v>0.45772585192477888</v>
      </c>
      <c r="J45" s="103">
        <v>0.2689301561991142</v>
      </c>
      <c r="K45" s="103">
        <v>2.2509992970429818E-3</v>
      </c>
      <c r="L45" s="103">
        <v>2.0537912283352684E-3</v>
      </c>
      <c r="M45" s="103">
        <v>4.1033954252769726E-2</v>
      </c>
      <c r="N45" s="482">
        <v>4.1027926915314726E-2</v>
      </c>
      <c r="O45" s="479"/>
      <c r="P45" s="484"/>
      <c r="Q45" s="485"/>
    </row>
    <row r="46" spans="2:17" x14ac:dyDescent="0.15">
      <c r="B46" s="104" t="s">
        <v>264</v>
      </c>
      <c r="C46" s="231" t="s">
        <v>231</v>
      </c>
      <c r="D46" s="422"/>
      <c r="E46" s="425"/>
      <c r="F46" s="422"/>
      <c r="G46" s="419"/>
      <c r="H46" s="103">
        <v>0.22116329190243747</v>
      </c>
      <c r="I46" s="103">
        <v>0.73142393963452179</v>
      </c>
      <c r="J46" s="103">
        <v>0.37800111795174013</v>
      </c>
      <c r="K46" s="103">
        <v>1.8132942278644088E-3</v>
      </c>
      <c r="L46" s="103">
        <v>1.1394395165592931E-3</v>
      </c>
      <c r="M46" s="103">
        <v>5.615768033820475E-2</v>
      </c>
      <c r="N46" s="482">
        <v>5.6149431528255717E-2</v>
      </c>
      <c r="O46" s="479"/>
      <c r="P46" s="484"/>
      <c r="Q46" s="485"/>
    </row>
    <row r="47" spans="2:17" x14ac:dyDescent="0.15">
      <c r="B47" s="104" t="s">
        <v>265</v>
      </c>
      <c r="C47" s="231" t="s">
        <v>29</v>
      </c>
      <c r="D47" s="422"/>
      <c r="E47" s="425"/>
      <c r="F47" s="422"/>
      <c r="G47" s="419"/>
      <c r="H47" s="103">
        <v>0</v>
      </c>
      <c r="I47" s="103">
        <v>0</v>
      </c>
      <c r="J47" s="103">
        <v>0</v>
      </c>
      <c r="K47" s="103">
        <v>0</v>
      </c>
      <c r="L47" s="103">
        <v>0</v>
      </c>
      <c r="M47" s="103">
        <v>0</v>
      </c>
      <c r="N47" s="482">
        <v>0</v>
      </c>
      <c r="O47" s="479"/>
      <c r="P47" s="484"/>
      <c r="Q47" s="485"/>
    </row>
    <row r="48" spans="2:17" ht="16.5" thickBot="1" x14ac:dyDescent="0.2">
      <c r="B48" s="105" t="s">
        <v>266</v>
      </c>
      <c r="C48" s="232" t="s">
        <v>30</v>
      </c>
      <c r="D48" s="423"/>
      <c r="E48" s="426"/>
      <c r="F48" s="423"/>
      <c r="G48" s="420"/>
      <c r="H48" s="233">
        <v>2.5282433707062599E-3</v>
      </c>
      <c r="I48" s="233">
        <v>0.7166376955505106</v>
      </c>
      <c r="J48" s="233">
        <v>1.5477759247763024E-2</v>
      </c>
      <c r="K48" s="233">
        <v>1.1399065168093691E-4</v>
      </c>
      <c r="L48" s="233">
        <v>1.1127658854567651E-4</v>
      </c>
      <c r="M48" s="233">
        <v>7.3842569076214946E-6</v>
      </c>
      <c r="N48" s="483">
        <v>7.3831722593333356E-6</v>
      </c>
      <c r="O48" s="486"/>
      <c r="P48" s="487"/>
      <c r="Q48" s="488"/>
    </row>
  </sheetData>
  <mergeCells count="18">
    <mergeCell ref="H5:H6"/>
    <mergeCell ref="E5:E6"/>
    <mergeCell ref="D5:D6"/>
    <mergeCell ref="G5:G6"/>
    <mergeCell ref="F5:F6"/>
    <mergeCell ref="K5:L5"/>
    <mergeCell ref="M5:N5"/>
    <mergeCell ref="J5:J6"/>
    <mergeCell ref="I5:I6"/>
    <mergeCell ref="F4:Q4"/>
    <mergeCell ref="O5:Q5"/>
    <mergeCell ref="O6:O7"/>
    <mergeCell ref="P6:P7"/>
    <mergeCell ref="F8:F48"/>
    <mergeCell ref="G8:G48"/>
    <mergeCell ref="D8:D48"/>
    <mergeCell ref="E8:E48"/>
    <mergeCell ref="D4:E4"/>
  </mergeCells>
  <phoneticPr fontId="2"/>
  <pageMargins left="0.7" right="0.7" top="0.75" bottom="0.75" header="0.3" footer="0.3"/>
  <pageSetup paperSize="9" scale="64"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ACB05-7912-4BF6-9AF2-1FB233FE4BB7}">
  <sheetPr codeName="Sheet8">
    <tabColor theme="4" tint="0.59999389629810485"/>
    <pageSetUpPr fitToPage="1"/>
  </sheetPr>
  <dimension ref="A1:S47"/>
  <sheetViews>
    <sheetView workbookViewId="0"/>
  </sheetViews>
  <sheetFormatPr defaultRowHeight="15.75" x14ac:dyDescent="0.15"/>
  <cols>
    <col min="1" max="2" width="4" style="24" customWidth="1"/>
    <col min="3" max="3" width="24.875" style="24" customWidth="1"/>
    <col min="4" max="11" width="12.5" style="24" customWidth="1"/>
    <col min="12" max="12" width="4.75" style="24" customWidth="1"/>
    <col min="13" max="19" width="12.5" style="24" customWidth="1"/>
    <col min="20" max="16384" width="9" style="24"/>
  </cols>
  <sheetData>
    <row r="1" spans="1:19" x14ac:dyDescent="0.15">
      <c r="A1" s="23" t="s">
        <v>300</v>
      </c>
    </row>
    <row r="2" spans="1:19" x14ac:dyDescent="0.15">
      <c r="A2" s="23"/>
      <c r="F2" s="65"/>
      <c r="G2" s="65"/>
      <c r="H2" s="65"/>
      <c r="I2" s="65"/>
      <c r="J2" s="65"/>
      <c r="K2" s="65"/>
    </row>
    <row r="3" spans="1:19" ht="16.5" thickBot="1" x14ac:dyDescent="0.2">
      <c r="B3" s="283"/>
      <c r="C3" s="284"/>
      <c r="D3" s="437" t="s">
        <v>325</v>
      </c>
      <c r="E3" s="438"/>
      <c r="F3" s="438"/>
      <c r="G3" s="438"/>
      <c r="H3" s="438"/>
      <c r="I3" s="438"/>
      <c r="J3" s="438"/>
      <c r="K3" s="439"/>
      <c r="M3" s="440" t="s">
        <v>72</v>
      </c>
      <c r="N3" s="438"/>
      <c r="O3" s="438"/>
      <c r="P3" s="438"/>
      <c r="Q3" s="438"/>
      <c r="R3" s="438"/>
      <c r="S3" s="439"/>
    </row>
    <row r="4" spans="1:19" x14ac:dyDescent="0.15">
      <c r="B4" s="285"/>
      <c r="C4" s="286"/>
      <c r="D4" s="441" t="s">
        <v>71</v>
      </c>
      <c r="E4" s="287" t="s">
        <v>3</v>
      </c>
      <c r="F4" s="443" t="s">
        <v>70</v>
      </c>
      <c r="G4" s="444"/>
      <c r="H4" s="444"/>
      <c r="I4" s="444"/>
      <c r="J4" s="444"/>
      <c r="K4" s="444"/>
      <c r="M4" s="293" t="s">
        <v>3</v>
      </c>
      <c r="N4" s="443" t="s">
        <v>70</v>
      </c>
      <c r="O4" s="444"/>
      <c r="P4" s="444"/>
      <c r="Q4" s="444"/>
      <c r="R4" s="444"/>
      <c r="S4" s="444"/>
    </row>
    <row r="5" spans="1:19" ht="47.25" customHeight="1" x14ac:dyDescent="0.15">
      <c r="B5" s="288"/>
      <c r="C5" s="289"/>
      <c r="D5" s="442"/>
      <c r="E5" s="290" t="s">
        <v>15</v>
      </c>
      <c r="F5" s="291" t="s">
        <v>17</v>
      </c>
      <c r="G5" s="292" t="s">
        <v>18</v>
      </c>
      <c r="H5" s="292" t="s">
        <v>19</v>
      </c>
      <c r="I5" s="292" t="s">
        <v>20</v>
      </c>
      <c r="J5" s="292" t="s">
        <v>21</v>
      </c>
      <c r="K5" s="292" t="s">
        <v>22</v>
      </c>
      <c r="M5" s="294" t="s">
        <v>15</v>
      </c>
      <c r="N5" s="291" t="s">
        <v>17</v>
      </c>
      <c r="O5" s="292" t="s">
        <v>18</v>
      </c>
      <c r="P5" s="292" t="s">
        <v>19</v>
      </c>
      <c r="Q5" s="292" t="s">
        <v>20</v>
      </c>
      <c r="R5" s="292" t="s">
        <v>21</v>
      </c>
      <c r="S5" s="292" t="s">
        <v>22</v>
      </c>
    </row>
    <row r="6" spans="1:19" x14ac:dyDescent="0.15">
      <c r="B6" s="280"/>
      <c r="C6" s="281" t="s">
        <v>31</v>
      </c>
      <c r="D6" s="33">
        <v>1037117886</v>
      </c>
      <c r="E6" s="34" t="s">
        <v>33</v>
      </c>
      <c r="F6" s="25" t="s">
        <v>33</v>
      </c>
      <c r="G6" s="25" t="s">
        <v>33</v>
      </c>
      <c r="H6" s="25" t="s">
        <v>33</v>
      </c>
      <c r="I6" s="25" t="s">
        <v>33</v>
      </c>
      <c r="J6" s="25" t="s">
        <v>33</v>
      </c>
      <c r="K6" s="26" t="s">
        <v>33</v>
      </c>
      <c r="M6" s="38" t="s">
        <v>33</v>
      </c>
      <c r="N6" s="25" t="s">
        <v>33</v>
      </c>
      <c r="O6" s="25" t="s">
        <v>33</v>
      </c>
      <c r="P6" s="25" t="s">
        <v>33</v>
      </c>
      <c r="Q6" s="25" t="s">
        <v>33</v>
      </c>
      <c r="R6" s="25" t="s">
        <v>33</v>
      </c>
      <c r="S6" s="26" t="s">
        <v>33</v>
      </c>
    </row>
    <row r="7" spans="1:19" x14ac:dyDescent="0.15">
      <c r="B7" s="50" t="s">
        <v>141</v>
      </c>
      <c r="C7" s="282" t="s">
        <v>209</v>
      </c>
      <c r="D7" s="29">
        <v>17067747</v>
      </c>
      <c r="E7" s="35">
        <v>-3939502</v>
      </c>
      <c r="F7" s="27">
        <v>-11250</v>
      </c>
      <c r="G7" s="27">
        <v>-527692</v>
      </c>
      <c r="H7" s="27">
        <v>-45281</v>
      </c>
      <c r="I7" s="27">
        <v>-1622</v>
      </c>
      <c r="J7" s="27">
        <v>-43209</v>
      </c>
      <c r="K7" s="28">
        <v>-277773</v>
      </c>
      <c r="L7" s="65"/>
      <c r="M7" s="41">
        <f t="array" ref="M7:S47">E7:K47/D7:D47</f>
        <v>-0.2308155845056761</v>
      </c>
      <c r="N7" s="42">
        <v>-6.5913796355195563E-4</v>
      </c>
      <c r="O7" s="42">
        <v>-3.0917496023347427E-2</v>
      </c>
      <c r="P7" s="42">
        <v>-2.6530156557863201E-3</v>
      </c>
      <c r="Q7" s="42">
        <v>-9.5033046833890847E-5</v>
      </c>
      <c r="R7" s="42">
        <v>-2.531617090410351E-3</v>
      </c>
      <c r="S7" s="43">
        <v>-1.6274731515530431E-2</v>
      </c>
    </row>
    <row r="8" spans="1:19" x14ac:dyDescent="0.15">
      <c r="B8" s="59" t="s">
        <v>145</v>
      </c>
      <c r="C8" s="52" t="s">
        <v>5</v>
      </c>
      <c r="D8" s="29">
        <v>1167388</v>
      </c>
      <c r="E8" s="36">
        <v>-286234</v>
      </c>
      <c r="F8" s="27">
        <v>-33</v>
      </c>
      <c r="G8" s="27">
        <v>-28517</v>
      </c>
      <c r="H8" s="27">
        <v>-9342</v>
      </c>
      <c r="I8" s="27">
        <v>-40</v>
      </c>
      <c r="J8" s="27">
        <v>-1411</v>
      </c>
      <c r="K8" s="28">
        <v>-8044</v>
      </c>
      <c r="L8" s="65"/>
      <c r="M8" s="44">
        <v>-0.24519182996570121</v>
      </c>
      <c r="N8" s="42">
        <v>-2.8268236438956028E-5</v>
      </c>
      <c r="O8" s="42">
        <v>-2.4428039349385124E-2</v>
      </c>
      <c r="P8" s="42">
        <v>-8.0024807519008239E-3</v>
      </c>
      <c r="Q8" s="42">
        <v>-3.4264529016916396E-5</v>
      </c>
      <c r="R8" s="42">
        <v>-1.2086812610717259E-3</v>
      </c>
      <c r="S8" s="43">
        <v>-6.8905967853018875E-3</v>
      </c>
    </row>
    <row r="9" spans="1:19" x14ac:dyDescent="0.15">
      <c r="B9" s="59" t="s">
        <v>146</v>
      </c>
      <c r="C9" s="52" t="s">
        <v>6</v>
      </c>
      <c r="D9" s="29">
        <v>2288301</v>
      </c>
      <c r="E9" s="36">
        <v>-691568</v>
      </c>
      <c r="F9" s="27">
        <v>-21</v>
      </c>
      <c r="G9" s="27">
        <v>-62827</v>
      </c>
      <c r="H9" s="27">
        <v>-1343</v>
      </c>
      <c r="I9" s="27">
        <v>-814</v>
      </c>
      <c r="J9" s="27">
        <v>-7717</v>
      </c>
      <c r="K9" s="28">
        <v>-27387</v>
      </c>
      <c r="L9" s="65"/>
      <c r="M9" s="44">
        <v>-0.30221898255517959</v>
      </c>
      <c r="N9" s="42">
        <v>-9.1771143743764473E-6</v>
      </c>
      <c r="O9" s="42">
        <v>-2.7455741180902337E-2</v>
      </c>
      <c r="P9" s="42">
        <v>-5.8689831451369382E-4</v>
      </c>
      <c r="Q9" s="42">
        <v>-3.5572243336868707E-4</v>
      </c>
      <c r="R9" s="42">
        <v>-3.372371029860145E-3</v>
      </c>
      <c r="S9" s="43">
        <v>-1.1968268160526084E-2</v>
      </c>
    </row>
    <row r="10" spans="1:19" x14ac:dyDescent="0.15">
      <c r="A10" s="135"/>
      <c r="B10" s="59" t="s">
        <v>142</v>
      </c>
      <c r="C10" s="52" t="s">
        <v>210</v>
      </c>
      <c r="D10" s="29">
        <v>15793807</v>
      </c>
      <c r="E10" s="36">
        <v>-201991</v>
      </c>
      <c r="F10" s="27">
        <v>-2037</v>
      </c>
      <c r="G10" s="27">
        <v>-411657</v>
      </c>
      <c r="H10" s="27">
        <v>-302183</v>
      </c>
      <c r="I10" s="27">
        <v>0</v>
      </c>
      <c r="J10" s="27">
        <v>-34121</v>
      </c>
      <c r="K10" s="28">
        <v>-440383</v>
      </c>
      <c r="L10" s="65"/>
      <c r="M10" s="44">
        <v>-1.2789253407997197E-2</v>
      </c>
      <c r="N10" s="42">
        <v>-1.2897460377982333E-4</v>
      </c>
      <c r="O10" s="42">
        <v>-2.6064456783598786E-2</v>
      </c>
      <c r="P10" s="42">
        <v>-1.9133005740794476E-2</v>
      </c>
      <c r="Q10" s="42">
        <v>0</v>
      </c>
      <c r="R10" s="42">
        <v>-2.1604037582579044E-3</v>
      </c>
      <c r="S10" s="43">
        <v>-2.7883270955508067E-2</v>
      </c>
    </row>
    <row r="11" spans="1:19" x14ac:dyDescent="0.15">
      <c r="A11" s="135"/>
      <c r="B11" s="59" t="s">
        <v>151</v>
      </c>
      <c r="C11" s="52" t="s">
        <v>211</v>
      </c>
      <c r="D11" s="29">
        <v>69874568</v>
      </c>
      <c r="E11" s="36">
        <v>-22563220</v>
      </c>
      <c r="F11" s="27">
        <v>-20037</v>
      </c>
      <c r="G11" s="27">
        <v>-1866621</v>
      </c>
      <c r="H11" s="27">
        <v>-50687</v>
      </c>
      <c r="I11" s="27">
        <v>-2058</v>
      </c>
      <c r="J11" s="27">
        <v>-121513</v>
      </c>
      <c r="K11" s="28">
        <v>-413038</v>
      </c>
      <c r="L11" s="65"/>
      <c r="M11" s="44">
        <v>-0.32291033269787084</v>
      </c>
      <c r="N11" s="42">
        <v>-2.8675669236337891E-4</v>
      </c>
      <c r="O11" s="42">
        <v>-2.6713882510157345E-2</v>
      </c>
      <c r="P11" s="42">
        <v>-7.2539983359897126E-4</v>
      </c>
      <c r="Q11" s="42">
        <v>-2.9452776008575824E-5</v>
      </c>
      <c r="R11" s="42">
        <v>-1.7390161181390059E-3</v>
      </c>
      <c r="S11" s="43">
        <v>-5.9111349353887952E-3</v>
      </c>
    </row>
    <row r="12" spans="1:19" x14ac:dyDescent="0.15">
      <c r="B12" s="59" t="s">
        <v>155</v>
      </c>
      <c r="C12" s="52" t="s">
        <v>212</v>
      </c>
      <c r="D12" s="29">
        <v>13396329</v>
      </c>
      <c r="E12" s="36">
        <v>-6075087</v>
      </c>
      <c r="F12" s="27">
        <v>-561</v>
      </c>
      <c r="G12" s="27">
        <v>-350509</v>
      </c>
      <c r="H12" s="27">
        <v>-6375</v>
      </c>
      <c r="I12" s="27">
        <v>-798</v>
      </c>
      <c r="J12" s="27">
        <v>-21364</v>
      </c>
      <c r="K12" s="28">
        <v>-67055</v>
      </c>
      <c r="L12" s="65"/>
      <c r="M12" s="44">
        <v>-0.45348893715584321</v>
      </c>
      <c r="N12" s="42">
        <v>-4.1877144104179584E-5</v>
      </c>
      <c r="O12" s="42">
        <v>-2.6164555976491768E-2</v>
      </c>
      <c r="P12" s="42">
        <v>-4.7587663754749529E-4</v>
      </c>
      <c r="Q12" s="42">
        <v>-5.9568557923592352E-5</v>
      </c>
      <c r="R12" s="42">
        <v>-1.5947652524807355E-3</v>
      </c>
      <c r="S12" s="43">
        <v>-5.0054757538427128E-3</v>
      </c>
    </row>
    <row r="13" spans="1:19" x14ac:dyDescent="0.15">
      <c r="B13" s="59" t="s">
        <v>234</v>
      </c>
      <c r="C13" s="52" t="s">
        <v>213</v>
      </c>
      <c r="D13" s="29">
        <v>18810761</v>
      </c>
      <c r="E13" s="36">
        <v>-4408129</v>
      </c>
      <c r="F13" s="27">
        <v>-16392</v>
      </c>
      <c r="G13" s="27">
        <v>-995414</v>
      </c>
      <c r="H13" s="27">
        <v>-57632</v>
      </c>
      <c r="I13" s="27">
        <v>-182</v>
      </c>
      <c r="J13" s="27">
        <v>-67045</v>
      </c>
      <c r="K13" s="28">
        <v>-193533</v>
      </c>
      <c r="L13" s="65"/>
      <c r="M13" s="44">
        <v>-0.23434081162372963</v>
      </c>
      <c r="N13" s="42">
        <v>-8.7141610060326635E-4</v>
      </c>
      <c r="O13" s="42">
        <v>-5.2917263687524391E-2</v>
      </c>
      <c r="P13" s="42">
        <v>-3.06377822779206E-3</v>
      </c>
      <c r="Q13" s="42">
        <v>-9.6753129764393899E-6</v>
      </c>
      <c r="R13" s="42">
        <v>-3.5641832884910928E-3</v>
      </c>
      <c r="S13" s="43">
        <v>-1.0288419484995849E-2</v>
      </c>
    </row>
    <row r="14" spans="1:19" x14ac:dyDescent="0.15">
      <c r="B14" s="59" t="s">
        <v>235</v>
      </c>
      <c r="C14" s="52" t="s">
        <v>214</v>
      </c>
      <c r="D14" s="29">
        <v>40487752</v>
      </c>
      <c r="E14" s="36">
        <v>-10071533</v>
      </c>
      <c r="F14" s="27">
        <v>-17171</v>
      </c>
      <c r="G14" s="27">
        <v>-1066177</v>
      </c>
      <c r="H14" s="27">
        <v>-85300</v>
      </c>
      <c r="I14" s="27">
        <v>-722</v>
      </c>
      <c r="J14" s="27">
        <v>-77802</v>
      </c>
      <c r="K14" s="28">
        <v>-183465</v>
      </c>
      <c r="L14" s="65"/>
      <c r="M14" s="44">
        <v>-0.24875505560298827</v>
      </c>
      <c r="N14" s="42">
        <v>-4.2410356593766923E-4</v>
      </c>
      <c r="O14" s="42">
        <v>-2.6333321741350321E-2</v>
      </c>
      <c r="P14" s="42">
        <v>-2.1068099804602636E-3</v>
      </c>
      <c r="Q14" s="42">
        <v>-1.7832553410226382E-5</v>
      </c>
      <c r="R14" s="42">
        <v>-1.9216181723302394E-3</v>
      </c>
      <c r="S14" s="43">
        <v>-4.5313703759102255E-3</v>
      </c>
    </row>
    <row r="15" spans="1:19" x14ac:dyDescent="0.15">
      <c r="B15" s="59" t="s">
        <v>236</v>
      </c>
      <c r="C15" s="52" t="s">
        <v>7</v>
      </c>
      <c r="D15" s="29">
        <v>18682078</v>
      </c>
      <c r="E15" s="36">
        <v>-3579830</v>
      </c>
      <c r="F15" s="27">
        <v>-11065</v>
      </c>
      <c r="G15" s="27">
        <v>-232700</v>
      </c>
      <c r="H15" s="27">
        <v>-127879</v>
      </c>
      <c r="I15" s="27">
        <v>-6</v>
      </c>
      <c r="J15" s="27">
        <v>-33782</v>
      </c>
      <c r="K15" s="28">
        <v>-50551</v>
      </c>
      <c r="L15" s="65"/>
      <c r="M15" s="44">
        <v>-0.19161840561847562</v>
      </c>
      <c r="N15" s="42">
        <v>-5.9227886747930292E-4</v>
      </c>
      <c r="O15" s="42">
        <v>-1.2455787841159853E-2</v>
      </c>
      <c r="P15" s="42">
        <v>-6.8450094256110056E-3</v>
      </c>
      <c r="Q15" s="42">
        <v>-3.211634166177874E-7</v>
      </c>
      <c r="R15" s="42">
        <v>-1.8082570900303488E-3</v>
      </c>
      <c r="S15" s="43">
        <v>-2.7058553122409615E-3</v>
      </c>
    </row>
    <row r="16" spans="1:19" x14ac:dyDescent="0.15">
      <c r="B16" s="59" t="s">
        <v>237</v>
      </c>
      <c r="C16" s="52" t="s">
        <v>215</v>
      </c>
      <c r="D16" s="29">
        <v>17389995</v>
      </c>
      <c r="E16" s="36">
        <v>-3690341</v>
      </c>
      <c r="F16" s="27">
        <v>-2176</v>
      </c>
      <c r="G16" s="27">
        <v>-478873</v>
      </c>
      <c r="H16" s="27">
        <v>-15381</v>
      </c>
      <c r="I16" s="27">
        <v>-220</v>
      </c>
      <c r="J16" s="27">
        <v>-27707</v>
      </c>
      <c r="K16" s="28">
        <v>-118906</v>
      </c>
      <c r="L16" s="65"/>
      <c r="M16" s="44">
        <v>-0.21221058430436582</v>
      </c>
      <c r="N16" s="42">
        <v>-1.2512942068125955E-4</v>
      </c>
      <c r="O16" s="42">
        <v>-2.753727071226875E-2</v>
      </c>
      <c r="P16" s="42">
        <v>-8.8447408984303904E-4</v>
      </c>
      <c r="Q16" s="42">
        <v>-1.2650952458583226E-5</v>
      </c>
      <c r="R16" s="42">
        <v>-1.5932724534998429E-3</v>
      </c>
      <c r="S16" s="43">
        <v>-6.8376097865468048E-3</v>
      </c>
    </row>
    <row r="17" spans="2:19" x14ac:dyDescent="0.15">
      <c r="B17" s="59" t="s">
        <v>238</v>
      </c>
      <c r="C17" s="52" t="s">
        <v>216</v>
      </c>
      <c r="D17" s="29">
        <v>8580415</v>
      </c>
      <c r="E17" s="36">
        <v>-1700747</v>
      </c>
      <c r="F17" s="27">
        <v>-1979</v>
      </c>
      <c r="G17" s="27">
        <v>-476257</v>
      </c>
      <c r="H17" s="27">
        <v>-58755</v>
      </c>
      <c r="I17" s="27">
        <v>-32</v>
      </c>
      <c r="J17" s="27">
        <v>-26809</v>
      </c>
      <c r="K17" s="28">
        <v>-66413</v>
      </c>
      <c r="L17" s="65"/>
      <c r="M17" s="44">
        <v>-0.19821267386251132</v>
      </c>
      <c r="N17" s="42">
        <v>-2.3064152491458745E-4</v>
      </c>
      <c r="O17" s="42">
        <v>-5.5505124169402065E-2</v>
      </c>
      <c r="P17" s="42">
        <v>-6.8475708925500693E-3</v>
      </c>
      <c r="Q17" s="42">
        <v>-3.7294233437426979E-6</v>
      </c>
      <c r="R17" s="42">
        <v>-3.1244409506999372E-3</v>
      </c>
      <c r="S17" s="43">
        <v>-7.7400685164994935E-3</v>
      </c>
    </row>
    <row r="18" spans="2:19" x14ac:dyDescent="0.15">
      <c r="B18" s="59" t="s">
        <v>239</v>
      </c>
      <c r="C18" s="52" t="s">
        <v>217</v>
      </c>
      <c r="D18" s="29">
        <v>20910764</v>
      </c>
      <c r="E18" s="36">
        <v>-1047813</v>
      </c>
      <c r="F18" s="27">
        <v>-568</v>
      </c>
      <c r="G18" s="27">
        <v>-501975</v>
      </c>
      <c r="H18" s="27">
        <v>-129392</v>
      </c>
      <c r="I18" s="27">
        <v>0</v>
      </c>
      <c r="J18" s="27">
        <v>-29543</v>
      </c>
      <c r="K18" s="28">
        <v>-104374</v>
      </c>
      <c r="L18" s="65"/>
      <c r="M18" s="44">
        <v>-5.0108786077830536E-2</v>
      </c>
      <c r="N18" s="42">
        <v>-2.7163043875393553E-5</v>
      </c>
      <c r="O18" s="42">
        <v>-2.4005579136180774E-2</v>
      </c>
      <c r="P18" s="42">
        <v>-6.1878179104312018E-3</v>
      </c>
      <c r="Q18" s="42">
        <v>0</v>
      </c>
      <c r="R18" s="42">
        <v>-1.4128130373428729E-3</v>
      </c>
      <c r="S18" s="43">
        <v>-4.9914006011449411E-3</v>
      </c>
    </row>
    <row r="19" spans="2:19" x14ac:dyDescent="0.15">
      <c r="B19" s="59" t="s">
        <v>240</v>
      </c>
      <c r="C19" s="52" t="s">
        <v>218</v>
      </c>
      <c r="D19" s="29">
        <v>10659358</v>
      </c>
      <c r="E19" s="36">
        <v>-1147891</v>
      </c>
      <c r="F19" s="27">
        <v>-824</v>
      </c>
      <c r="G19" s="27">
        <v>-265782</v>
      </c>
      <c r="H19" s="27">
        <v>-15380</v>
      </c>
      <c r="I19" s="27">
        <v>-59</v>
      </c>
      <c r="J19" s="27">
        <v>-14662</v>
      </c>
      <c r="K19" s="28">
        <v>-153778</v>
      </c>
      <c r="L19" s="65"/>
      <c r="M19" s="44">
        <v>-0.1076885681107624</v>
      </c>
      <c r="N19" s="42">
        <v>-7.7302967026719618E-5</v>
      </c>
      <c r="O19" s="42">
        <v>-2.4934147065892712E-2</v>
      </c>
      <c r="P19" s="42">
        <v>-1.4428636321249366E-3</v>
      </c>
      <c r="Q19" s="42">
        <v>-5.5350425419617208E-6</v>
      </c>
      <c r="R19" s="42">
        <v>-1.3755049788176737E-3</v>
      </c>
      <c r="S19" s="43">
        <v>-1.4426572407081176E-2</v>
      </c>
    </row>
    <row r="20" spans="2:19" x14ac:dyDescent="0.15">
      <c r="B20" s="59" t="s">
        <v>241</v>
      </c>
      <c r="C20" s="52" t="s">
        <v>219</v>
      </c>
      <c r="D20" s="29">
        <v>14543598</v>
      </c>
      <c r="E20" s="36">
        <v>-1549754</v>
      </c>
      <c r="F20" s="27">
        <v>-1891</v>
      </c>
      <c r="G20" s="27">
        <v>-602050</v>
      </c>
      <c r="H20" s="27">
        <v>-19058</v>
      </c>
      <c r="I20" s="27">
        <v>-32</v>
      </c>
      <c r="J20" s="27">
        <v>-33698</v>
      </c>
      <c r="K20" s="28">
        <v>-43740</v>
      </c>
      <c r="L20" s="65"/>
      <c r="M20" s="44">
        <v>-0.10655918844841558</v>
      </c>
      <c r="N20" s="42">
        <v>-1.3002284579097964E-4</v>
      </c>
      <c r="O20" s="42">
        <v>-4.1396221210184714E-2</v>
      </c>
      <c r="P20" s="42">
        <v>-1.3104047567871445E-3</v>
      </c>
      <c r="Q20" s="42">
        <v>-2.2002808383455044E-6</v>
      </c>
      <c r="R20" s="42">
        <v>-2.3170332403302128E-3</v>
      </c>
      <c r="S20" s="43">
        <v>-3.0075088709135113E-3</v>
      </c>
    </row>
    <row r="21" spans="2:19" x14ac:dyDescent="0.15">
      <c r="B21" s="59" t="s">
        <v>242</v>
      </c>
      <c r="C21" s="52" t="s">
        <v>8</v>
      </c>
      <c r="D21" s="29">
        <v>10647539</v>
      </c>
      <c r="E21" s="36">
        <v>-1705299</v>
      </c>
      <c r="F21" s="27">
        <v>-258</v>
      </c>
      <c r="G21" s="27">
        <v>-167179</v>
      </c>
      <c r="H21" s="27">
        <v>-5554</v>
      </c>
      <c r="I21" s="27">
        <v>-152</v>
      </c>
      <c r="J21" s="27">
        <v>-9180</v>
      </c>
      <c r="K21" s="28">
        <v>-27918</v>
      </c>
      <c r="L21" s="65"/>
      <c r="M21" s="44">
        <v>-0.16015898133831677</v>
      </c>
      <c r="N21" s="42">
        <v>-2.4230951396374317E-5</v>
      </c>
      <c r="O21" s="42">
        <v>-1.5701186912769234E-2</v>
      </c>
      <c r="P21" s="42">
        <v>-5.2162288393590289E-4</v>
      </c>
      <c r="Q21" s="42">
        <v>-1.4275599272282544E-5</v>
      </c>
      <c r="R21" s="42">
        <v>-8.6217106131285357E-4</v>
      </c>
      <c r="S21" s="43">
        <v>-2.6220143452867373E-3</v>
      </c>
    </row>
    <row r="22" spans="2:19" x14ac:dyDescent="0.15">
      <c r="B22" s="59" t="s">
        <v>243</v>
      </c>
      <c r="C22" s="52" t="s">
        <v>9</v>
      </c>
      <c r="D22" s="29">
        <v>14650348</v>
      </c>
      <c r="E22" s="36">
        <v>-2901585</v>
      </c>
      <c r="F22" s="27">
        <v>-349</v>
      </c>
      <c r="G22" s="27">
        <v>-225662</v>
      </c>
      <c r="H22" s="27">
        <v>-7279</v>
      </c>
      <c r="I22" s="27">
        <v>-48</v>
      </c>
      <c r="J22" s="27">
        <v>-11881</v>
      </c>
      <c r="K22" s="28">
        <v>-38292</v>
      </c>
      <c r="L22" s="65"/>
      <c r="M22" s="44">
        <v>-0.19805570488837534</v>
      </c>
      <c r="N22" s="42">
        <v>-2.3821959724096657E-5</v>
      </c>
      <c r="O22" s="42">
        <v>-1.5403183596730945E-2</v>
      </c>
      <c r="P22" s="42">
        <v>-4.9684826599340844E-4</v>
      </c>
      <c r="Q22" s="42">
        <v>-3.2763726841164455E-6</v>
      </c>
      <c r="R22" s="42">
        <v>-8.1097049708307267E-4</v>
      </c>
      <c r="S22" s="43">
        <v>-2.6137263087538947E-3</v>
      </c>
    </row>
    <row r="23" spans="2:19" x14ac:dyDescent="0.15">
      <c r="B23" s="59" t="s">
        <v>244</v>
      </c>
      <c r="C23" s="52" t="s">
        <v>10</v>
      </c>
      <c r="D23" s="29">
        <v>7669152</v>
      </c>
      <c r="E23" s="36">
        <v>-2093084</v>
      </c>
      <c r="F23" s="27">
        <v>-46</v>
      </c>
      <c r="G23" s="27">
        <v>-129627</v>
      </c>
      <c r="H23" s="27">
        <v>-3308</v>
      </c>
      <c r="I23" s="27">
        <v>-204</v>
      </c>
      <c r="J23" s="27">
        <v>-7813</v>
      </c>
      <c r="K23" s="28">
        <v>-15743</v>
      </c>
      <c r="L23" s="65"/>
      <c r="M23" s="44">
        <v>-0.27292248217273568</v>
      </c>
      <c r="N23" s="42">
        <v>-5.9980555868497585E-6</v>
      </c>
      <c r="O23" s="42">
        <v>-1.6902390251229863E-2</v>
      </c>
      <c r="P23" s="42">
        <v>-4.3133843220215218E-4</v>
      </c>
      <c r="Q23" s="42">
        <v>-2.6600072602551103E-5</v>
      </c>
      <c r="R23" s="42">
        <v>-1.0187567021751557E-3</v>
      </c>
      <c r="S23" s="43">
        <v>-2.0527693283429512E-3</v>
      </c>
    </row>
    <row r="24" spans="2:19" x14ac:dyDescent="0.15">
      <c r="B24" s="59" t="s">
        <v>245</v>
      </c>
      <c r="C24" s="52" t="s">
        <v>220</v>
      </c>
      <c r="D24" s="29">
        <v>11484384</v>
      </c>
      <c r="E24" s="36">
        <v>-1231221</v>
      </c>
      <c r="F24" s="27">
        <v>-102</v>
      </c>
      <c r="G24" s="27">
        <v>-147401</v>
      </c>
      <c r="H24" s="27">
        <v>-5846</v>
      </c>
      <c r="I24" s="27">
        <v>-1652</v>
      </c>
      <c r="J24" s="27">
        <v>-11608</v>
      </c>
      <c r="K24" s="28">
        <v>-32516</v>
      </c>
      <c r="L24" s="65"/>
      <c r="M24" s="44">
        <v>-0.10720827516739252</v>
      </c>
      <c r="N24" s="42">
        <v>-8.8816256927668039E-6</v>
      </c>
      <c r="O24" s="42">
        <v>-1.2834906948426664E-2</v>
      </c>
      <c r="P24" s="42">
        <v>-5.0903905686190915E-4</v>
      </c>
      <c r="Q24" s="42">
        <v>-1.438475063181447E-4</v>
      </c>
      <c r="R24" s="42">
        <v>-1.0107638337415398E-3</v>
      </c>
      <c r="S24" s="43">
        <v>-2.8313229512353473E-3</v>
      </c>
    </row>
    <row r="25" spans="2:19" x14ac:dyDescent="0.15">
      <c r="B25" s="59" t="s">
        <v>246</v>
      </c>
      <c r="C25" s="52" t="s">
        <v>221</v>
      </c>
      <c r="D25" s="29">
        <v>18682467</v>
      </c>
      <c r="E25" s="36">
        <v>-4696679</v>
      </c>
      <c r="F25" s="27">
        <v>-831</v>
      </c>
      <c r="G25" s="27">
        <v>-215112</v>
      </c>
      <c r="H25" s="27">
        <v>-7667</v>
      </c>
      <c r="I25" s="27">
        <v>-767</v>
      </c>
      <c r="J25" s="27">
        <v>-13244</v>
      </c>
      <c r="K25" s="28">
        <v>-38324</v>
      </c>
      <c r="L25" s="65"/>
      <c r="M25" s="44">
        <v>-0.25139501116206975</v>
      </c>
      <c r="N25" s="42">
        <v>-4.4480207030474078E-5</v>
      </c>
      <c r="O25" s="42">
        <v>-1.151411106466828E-2</v>
      </c>
      <c r="P25" s="42">
        <v>-4.1038477413073978E-4</v>
      </c>
      <c r="Q25" s="42">
        <v>-4.1054535249547074E-5</v>
      </c>
      <c r="R25" s="42">
        <v>-7.0889995416558208E-4</v>
      </c>
      <c r="S25" s="43">
        <v>-2.0513350833163521E-3</v>
      </c>
    </row>
    <row r="26" spans="2:19" x14ac:dyDescent="0.15">
      <c r="B26" s="59" t="s">
        <v>247</v>
      </c>
      <c r="C26" s="52" t="s">
        <v>11</v>
      </c>
      <c r="D26" s="29">
        <v>13703024</v>
      </c>
      <c r="E26" s="36">
        <v>-2874637</v>
      </c>
      <c r="F26" s="27">
        <v>-232</v>
      </c>
      <c r="G26" s="27">
        <v>-98828</v>
      </c>
      <c r="H26" s="27">
        <v>-4650</v>
      </c>
      <c r="I26" s="27">
        <v>-239</v>
      </c>
      <c r="J26" s="27">
        <v>-6166</v>
      </c>
      <c r="K26" s="28">
        <v>-19737</v>
      </c>
      <c r="L26" s="65"/>
      <c r="M26" s="44">
        <v>-0.20978121325628563</v>
      </c>
      <c r="N26" s="42">
        <v>-1.6930569485976235E-5</v>
      </c>
      <c r="O26" s="42">
        <v>-7.2121306946554276E-3</v>
      </c>
      <c r="P26" s="42">
        <v>-3.3934115564564432E-4</v>
      </c>
      <c r="Q26" s="42">
        <v>-1.7441405634260001E-5</v>
      </c>
      <c r="R26" s="42">
        <v>-4.499736700453856E-4</v>
      </c>
      <c r="S26" s="43">
        <v>-1.4403390083823832E-3</v>
      </c>
    </row>
    <row r="27" spans="2:19" x14ac:dyDescent="0.15">
      <c r="B27" s="59" t="s">
        <v>248</v>
      </c>
      <c r="C27" s="52" t="s">
        <v>222</v>
      </c>
      <c r="D27" s="29">
        <v>42481699</v>
      </c>
      <c r="E27" s="36">
        <v>-5546145</v>
      </c>
      <c r="F27" s="27">
        <v>-3216</v>
      </c>
      <c r="G27" s="27">
        <v>-764022</v>
      </c>
      <c r="H27" s="27">
        <v>-139375</v>
      </c>
      <c r="I27" s="27">
        <v>-849</v>
      </c>
      <c r="J27" s="27">
        <v>-51664</v>
      </c>
      <c r="K27" s="28">
        <v>-105665</v>
      </c>
      <c r="L27" s="65"/>
      <c r="M27" s="44">
        <v>-0.13055374739131784</v>
      </c>
      <c r="N27" s="42">
        <v>-7.5703186918206828E-5</v>
      </c>
      <c r="O27" s="42">
        <v>-1.7984732672768101E-2</v>
      </c>
      <c r="P27" s="42">
        <v>-3.2808245263448621E-3</v>
      </c>
      <c r="Q27" s="42">
        <v>-1.9985076397250497E-5</v>
      </c>
      <c r="R27" s="42">
        <v>-1.2161472167108948E-3</v>
      </c>
      <c r="S27" s="43">
        <v>-2.4873063574976134E-3</v>
      </c>
    </row>
    <row r="28" spans="2:19" x14ac:dyDescent="0.15">
      <c r="B28" s="59" t="s">
        <v>249</v>
      </c>
      <c r="C28" s="52" t="s">
        <v>12</v>
      </c>
      <c r="D28" s="29">
        <v>17126503</v>
      </c>
      <c r="E28" s="36">
        <v>-5515733</v>
      </c>
      <c r="F28" s="27">
        <v>-1098</v>
      </c>
      <c r="G28" s="27">
        <v>-716430</v>
      </c>
      <c r="H28" s="27">
        <v>-10993</v>
      </c>
      <c r="I28" s="27">
        <v>-834</v>
      </c>
      <c r="J28" s="27">
        <v>-39499</v>
      </c>
      <c r="K28" s="28">
        <v>-96444</v>
      </c>
      <c r="L28" s="65"/>
      <c r="M28" s="44">
        <v>-0.32205833263217831</v>
      </c>
      <c r="N28" s="42">
        <v>-6.4111161513824515E-5</v>
      </c>
      <c r="O28" s="42">
        <v>-4.1831657052230686E-2</v>
      </c>
      <c r="P28" s="42">
        <v>-6.4187067260607729E-4</v>
      </c>
      <c r="Q28" s="42">
        <v>-4.8696456013232826E-5</v>
      </c>
      <c r="R28" s="42">
        <v>-2.3063085324540569E-3</v>
      </c>
      <c r="S28" s="43">
        <v>-5.631272186738881E-3</v>
      </c>
    </row>
    <row r="29" spans="2:19" x14ac:dyDescent="0.15">
      <c r="B29" s="59" t="s">
        <v>250</v>
      </c>
      <c r="C29" s="52" t="s">
        <v>223</v>
      </c>
      <c r="D29" s="29">
        <v>68886480</v>
      </c>
      <c r="E29" s="36">
        <v>0</v>
      </c>
      <c r="F29" s="27">
        <v>0</v>
      </c>
      <c r="G29" s="27">
        <v>0</v>
      </c>
      <c r="H29" s="27">
        <v>0</v>
      </c>
      <c r="I29" s="27">
        <v>0</v>
      </c>
      <c r="J29" s="27">
        <v>0</v>
      </c>
      <c r="K29" s="28">
        <v>0</v>
      </c>
      <c r="L29" s="65"/>
      <c r="M29" s="44">
        <v>0</v>
      </c>
      <c r="N29" s="42">
        <v>0</v>
      </c>
      <c r="O29" s="42">
        <v>0</v>
      </c>
      <c r="P29" s="42">
        <v>0</v>
      </c>
      <c r="Q29" s="42">
        <v>0</v>
      </c>
      <c r="R29" s="42">
        <v>0</v>
      </c>
      <c r="S29" s="43">
        <v>0</v>
      </c>
    </row>
    <row r="30" spans="2:19" x14ac:dyDescent="0.15">
      <c r="B30" s="59" t="s">
        <v>251</v>
      </c>
      <c r="C30" s="52" t="s">
        <v>224</v>
      </c>
      <c r="D30" s="29">
        <v>23213402</v>
      </c>
      <c r="E30" s="36">
        <v>0</v>
      </c>
      <c r="F30" s="27">
        <v>0</v>
      </c>
      <c r="G30" s="27">
        <v>0</v>
      </c>
      <c r="H30" s="27">
        <v>0</v>
      </c>
      <c r="I30" s="27">
        <v>0</v>
      </c>
      <c r="J30" s="27">
        <v>0</v>
      </c>
      <c r="K30" s="28">
        <v>0</v>
      </c>
      <c r="L30" s="65"/>
      <c r="M30" s="44">
        <v>0</v>
      </c>
      <c r="N30" s="42">
        <v>0</v>
      </c>
      <c r="O30" s="42">
        <v>0</v>
      </c>
      <c r="P30" s="42">
        <v>0</v>
      </c>
      <c r="Q30" s="42">
        <v>0</v>
      </c>
      <c r="R30" s="42">
        <v>0</v>
      </c>
      <c r="S30" s="43">
        <v>0</v>
      </c>
    </row>
    <row r="31" spans="2:19" x14ac:dyDescent="0.15">
      <c r="B31" s="59" t="s">
        <v>252</v>
      </c>
      <c r="C31" s="52" t="s">
        <v>13</v>
      </c>
      <c r="D31" s="29">
        <v>4516368</v>
      </c>
      <c r="E31" s="36">
        <v>0</v>
      </c>
      <c r="F31" s="27">
        <v>0</v>
      </c>
      <c r="G31" s="27">
        <v>0</v>
      </c>
      <c r="H31" s="27">
        <v>0</v>
      </c>
      <c r="I31" s="27">
        <v>0</v>
      </c>
      <c r="J31" s="27">
        <v>0</v>
      </c>
      <c r="K31" s="28">
        <v>0</v>
      </c>
      <c r="L31" s="65"/>
      <c r="M31" s="44">
        <v>0</v>
      </c>
      <c r="N31" s="42">
        <v>0</v>
      </c>
      <c r="O31" s="42">
        <v>0</v>
      </c>
      <c r="P31" s="42">
        <v>0</v>
      </c>
      <c r="Q31" s="42">
        <v>0</v>
      </c>
      <c r="R31" s="42">
        <v>0</v>
      </c>
      <c r="S31" s="43">
        <v>0</v>
      </c>
    </row>
    <row r="32" spans="2:19" x14ac:dyDescent="0.15">
      <c r="B32" s="59" t="s">
        <v>253</v>
      </c>
      <c r="C32" s="52" t="s">
        <v>14</v>
      </c>
      <c r="D32" s="29">
        <v>5984783</v>
      </c>
      <c r="E32" s="36">
        <v>0</v>
      </c>
      <c r="F32" s="27">
        <v>0</v>
      </c>
      <c r="G32" s="27">
        <v>0</v>
      </c>
      <c r="H32" s="27">
        <v>0</v>
      </c>
      <c r="I32" s="27">
        <v>0</v>
      </c>
      <c r="J32" s="27">
        <v>0</v>
      </c>
      <c r="K32" s="28">
        <v>0</v>
      </c>
      <c r="L32" s="65"/>
      <c r="M32" s="44">
        <v>0</v>
      </c>
      <c r="N32" s="42">
        <v>0</v>
      </c>
      <c r="O32" s="42">
        <v>0</v>
      </c>
      <c r="P32" s="42">
        <v>0</v>
      </c>
      <c r="Q32" s="42">
        <v>0</v>
      </c>
      <c r="R32" s="42">
        <v>0</v>
      </c>
      <c r="S32" s="43">
        <v>0</v>
      </c>
    </row>
    <row r="33" spans="2:19" x14ac:dyDescent="0.15">
      <c r="B33" s="59" t="s">
        <v>254</v>
      </c>
      <c r="C33" s="52" t="s">
        <v>15</v>
      </c>
      <c r="D33" s="29">
        <v>1506533</v>
      </c>
      <c r="E33" s="36">
        <v>90162428</v>
      </c>
      <c r="F33" s="27">
        <v>0</v>
      </c>
      <c r="G33" s="27">
        <v>0</v>
      </c>
      <c r="H33" s="27">
        <v>0</v>
      </c>
      <c r="I33" s="27">
        <v>0</v>
      </c>
      <c r="J33" s="27">
        <v>0</v>
      </c>
      <c r="K33" s="28">
        <v>0</v>
      </c>
      <c r="L33" s="65"/>
      <c r="M33" s="44">
        <v>59.847628960002865</v>
      </c>
      <c r="N33" s="42">
        <v>0</v>
      </c>
      <c r="O33" s="42">
        <v>0</v>
      </c>
      <c r="P33" s="42">
        <v>0</v>
      </c>
      <c r="Q33" s="42">
        <v>0</v>
      </c>
      <c r="R33" s="42">
        <v>0</v>
      </c>
      <c r="S33" s="43">
        <v>0</v>
      </c>
    </row>
    <row r="34" spans="2:19" x14ac:dyDescent="0.15">
      <c r="B34" s="59" t="s">
        <v>255</v>
      </c>
      <c r="C34" s="52" t="s">
        <v>16</v>
      </c>
      <c r="D34" s="29">
        <v>36800892</v>
      </c>
      <c r="E34" s="36">
        <v>0</v>
      </c>
      <c r="F34" s="27">
        <v>0</v>
      </c>
      <c r="G34" s="27">
        <v>0</v>
      </c>
      <c r="H34" s="27">
        <v>0</v>
      </c>
      <c r="I34" s="27">
        <v>0</v>
      </c>
      <c r="J34" s="27">
        <v>0</v>
      </c>
      <c r="K34" s="28">
        <v>0</v>
      </c>
      <c r="L34" s="65"/>
      <c r="M34" s="44">
        <v>0</v>
      </c>
      <c r="N34" s="42">
        <v>0</v>
      </c>
      <c r="O34" s="42">
        <v>0</v>
      </c>
      <c r="P34" s="42">
        <v>0</v>
      </c>
      <c r="Q34" s="42">
        <v>0</v>
      </c>
      <c r="R34" s="42">
        <v>0</v>
      </c>
      <c r="S34" s="43">
        <v>0</v>
      </c>
    </row>
    <row r="35" spans="2:19" x14ac:dyDescent="0.15">
      <c r="B35" s="59" t="s">
        <v>256</v>
      </c>
      <c r="C35" s="52" t="s">
        <v>225</v>
      </c>
      <c r="D35" s="29">
        <v>90513190</v>
      </c>
      <c r="E35" s="36">
        <v>0</v>
      </c>
      <c r="F35" s="27">
        <v>0</v>
      </c>
      <c r="G35" s="27">
        <v>0</v>
      </c>
      <c r="H35" s="27">
        <v>0</v>
      </c>
      <c r="I35" s="27">
        <v>0</v>
      </c>
      <c r="J35" s="27">
        <v>0</v>
      </c>
      <c r="K35" s="28">
        <v>0</v>
      </c>
      <c r="L35" s="65"/>
      <c r="M35" s="44">
        <v>0</v>
      </c>
      <c r="N35" s="42">
        <v>0</v>
      </c>
      <c r="O35" s="42">
        <v>0</v>
      </c>
      <c r="P35" s="42">
        <v>0</v>
      </c>
      <c r="Q35" s="42">
        <v>0</v>
      </c>
      <c r="R35" s="42">
        <v>0</v>
      </c>
      <c r="S35" s="43">
        <v>0</v>
      </c>
    </row>
    <row r="36" spans="2:19" x14ac:dyDescent="0.15">
      <c r="B36" s="59" t="s">
        <v>257</v>
      </c>
      <c r="C36" s="52" t="s">
        <v>226</v>
      </c>
      <c r="D36" s="29">
        <v>32072963</v>
      </c>
      <c r="E36" s="36">
        <v>0</v>
      </c>
      <c r="F36" s="27">
        <v>110376</v>
      </c>
      <c r="G36" s="27">
        <v>10614308</v>
      </c>
      <c r="H36" s="27">
        <v>1156766</v>
      </c>
      <c r="I36" s="27">
        <v>12014</v>
      </c>
      <c r="J36" s="27">
        <v>735977</v>
      </c>
      <c r="K36" s="28">
        <v>2816489</v>
      </c>
      <c r="L36" s="65"/>
      <c r="M36" s="44">
        <v>0</v>
      </c>
      <c r="N36" s="42">
        <v>3.4414032778948426E-3</v>
      </c>
      <c r="O36" s="42">
        <v>0.33094254497160114</v>
      </c>
      <c r="P36" s="42">
        <v>3.6066702038099814E-2</v>
      </c>
      <c r="Q36" s="42">
        <v>3.7458341469729506E-4</v>
      </c>
      <c r="R36" s="42">
        <v>2.294696002985443E-2</v>
      </c>
      <c r="S36" s="43">
        <v>8.7815054692639408E-2</v>
      </c>
    </row>
    <row r="37" spans="2:19" x14ac:dyDescent="0.15">
      <c r="B37" s="59" t="s">
        <v>258</v>
      </c>
      <c r="C37" s="52" t="s">
        <v>227</v>
      </c>
      <c r="D37" s="29">
        <v>70101418</v>
      </c>
      <c r="E37" s="36">
        <v>-2493790</v>
      </c>
      <c r="F37" s="27">
        <v>-1585</v>
      </c>
      <c r="G37" s="27">
        <v>-257505</v>
      </c>
      <c r="H37" s="27">
        <v>-440</v>
      </c>
      <c r="I37" s="27">
        <v>-469</v>
      </c>
      <c r="J37" s="27">
        <v>-15849</v>
      </c>
      <c r="K37" s="28">
        <v>-68639</v>
      </c>
      <c r="L37" s="65"/>
      <c r="M37" s="44">
        <v>-3.5574030756410663E-2</v>
      </c>
      <c r="N37" s="42">
        <v>-2.2610098985444202E-5</v>
      </c>
      <c r="O37" s="42">
        <v>-3.6733208449506683E-3</v>
      </c>
      <c r="P37" s="42">
        <v>-6.2766205385460245E-6</v>
      </c>
      <c r="Q37" s="42">
        <v>-6.6903068922229223E-6</v>
      </c>
      <c r="R37" s="42">
        <v>-2.2608672480776352E-4</v>
      </c>
      <c r="S37" s="43">
        <v>-9.7913853896650126E-4</v>
      </c>
    </row>
    <row r="38" spans="2:19" x14ac:dyDescent="0.15">
      <c r="B38" s="59" t="s">
        <v>259</v>
      </c>
      <c r="C38" s="52" t="s">
        <v>23</v>
      </c>
      <c r="D38" s="29">
        <v>42626802</v>
      </c>
      <c r="E38" s="36">
        <v>0</v>
      </c>
      <c r="F38" s="27">
        <v>0</v>
      </c>
      <c r="G38" s="27">
        <v>0</v>
      </c>
      <c r="H38" s="27">
        <v>0</v>
      </c>
      <c r="I38" s="27">
        <v>0</v>
      </c>
      <c r="J38" s="27">
        <v>0</v>
      </c>
      <c r="K38" s="28">
        <v>0</v>
      </c>
      <c r="L38" s="65"/>
      <c r="M38" s="44">
        <v>0</v>
      </c>
      <c r="N38" s="42">
        <v>0</v>
      </c>
      <c r="O38" s="42">
        <v>0</v>
      </c>
      <c r="P38" s="42">
        <v>0</v>
      </c>
      <c r="Q38" s="42">
        <v>0</v>
      </c>
      <c r="R38" s="42">
        <v>0</v>
      </c>
      <c r="S38" s="43">
        <v>0</v>
      </c>
    </row>
    <row r="39" spans="2:19" x14ac:dyDescent="0.15">
      <c r="B39" s="59" t="s">
        <v>260</v>
      </c>
      <c r="C39" s="52" t="s">
        <v>228</v>
      </c>
      <c r="D39" s="29">
        <v>47112840</v>
      </c>
      <c r="E39" s="36">
        <v>0</v>
      </c>
      <c r="F39" s="27">
        <v>0</v>
      </c>
      <c r="G39" s="27">
        <v>-690</v>
      </c>
      <c r="H39" s="27">
        <v>0</v>
      </c>
      <c r="I39" s="27">
        <v>0</v>
      </c>
      <c r="J39" s="27">
        <v>0</v>
      </c>
      <c r="K39" s="28">
        <v>0</v>
      </c>
      <c r="L39" s="65"/>
      <c r="M39" s="44">
        <v>0</v>
      </c>
      <c r="N39" s="42">
        <v>0</v>
      </c>
      <c r="O39" s="42">
        <v>-1.4645688945943398E-5</v>
      </c>
      <c r="P39" s="42">
        <v>0</v>
      </c>
      <c r="Q39" s="42">
        <v>0</v>
      </c>
      <c r="R39" s="42">
        <v>0</v>
      </c>
      <c r="S39" s="43">
        <v>0</v>
      </c>
    </row>
    <row r="40" spans="2:19" x14ac:dyDescent="0.15">
      <c r="B40" s="59" t="s">
        <v>261</v>
      </c>
      <c r="C40" s="52" t="s">
        <v>229</v>
      </c>
      <c r="D40" s="29">
        <v>71960896</v>
      </c>
      <c r="E40" s="36">
        <v>0</v>
      </c>
      <c r="F40" s="27">
        <v>0</v>
      </c>
      <c r="G40" s="27">
        <v>0</v>
      </c>
      <c r="H40" s="27">
        <v>0</v>
      </c>
      <c r="I40" s="27">
        <v>0</v>
      </c>
      <c r="J40" s="27">
        <v>0</v>
      </c>
      <c r="K40" s="28">
        <v>0</v>
      </c>
      <c r="L40" s="65"/>
      <c r="M40" s="44">
        <v>0</v>
      </c>
      <c r="N40" s="42">
        <v>0</v>
      </c>
      <c r="O40" s="42">
        <v>0</v>
      </c>
      <c r="P40" s="42">
        <v>0</v>
      </c>
      <c r="Q40" s="42">
        <v>0</v>
      </c>
      <c r="R40" s="42">
        <v>0</v>
      </c>
      <c r="S40" s="43">
        <v>0</v>
      </c>
    </row>
    <row r="41" spans="2:19" x14ac:dyDescent="0.15">
      <c r="B41" s="59" t="s">
        <v>262</v>
      </c>
      <c r="C41" s="52" t="s">
        <v>24</v>
      </c>
      <c r="D41" s="29">
        <v>4857860</v>
      </c>
      <c r="E41" s="36">
        <v>0</v>
      </c>
      <c r="F41" s="27">
        <v>0</v>
      </c>
      <c r="G41" s="27">
        <v>0</v>
      </c>
      <c r="H41" s="27">
        <v>0</v>
      </c>
      <c r="I41" s="27">
        <v>0</v>
      </c>
      <c r="J41" s="27">
        <v>0</v>
      </c>
      <c r="K41" s="28">
        <v>0</v>
      </c>
      <c r="L41" s="65"/>
      <c r="M41" s="44">
        <v>0</v>
      </c>
      <c r="N41" s="42">
        <v>0</v>
      </c>
      <c r="O41" s="42">
        <v>0</v>
      </c>
      <c r="P41" s="42">
        <v>0</v>
      </c>
      <c r="Q41" s="42">
        <v>0</v>
      </c>
      <c r="R41" s="42">
        <v>0</v>
      </c>
      <c r="S41" s="43">
        <v>0</v>
      </c>
    </row>
    <row r="42" spans="2:19" x14ac:dyDescent="0.15">
      <c r="B42" s="59" t="s">
        <v>263</v>
      </c>
      <c r="C42" s="52" t="s">
        <v>230</v>
      </c>
      <c r="D42" s="29">
        <v>84930852</v>
      </c>
      <c r="E42" s="36">
        <v>0</v>
      </c>
      <c r="F42" s="27">
        <v>0</v>
      </c>
      <c r="G42" s="27">
        <v>0</v>
      </c>
      <c r="H42" s="27">
        <v>0</v>
      </c>
      <c r="I42" s="27">
        <v>0</v>
      </c>
      <c r="J42" s="27">
        <v>0</v>
      </c>
      <c r="K42" s="28">
        <v>0</v>
      </c>
      <c r="L42" s="65"/>
      <c r="M42" s="44">
        <v>0</v>
      </c>
      <c r="N42" s="42">
        <v>0</v>
      </c>
      <c r="O42" s="42">
        <v>0</v>
      </c>
      <c r="P42" s="42">
        <v>0</v>
      </c>
      <c r="Q42" s="42">
        <v>0</v>
      </c>
      <c r="R42" s="42">
        <v>0</v>
      </c>
      <c r="S42" s="43">
        <v>0</v>
      </c>
    </row>
    <row r="43" spans="2:19" x14ac:dyDescent="0.15">
      <c r="B43" s="59" t="s">
        <v>25</v>
      </c>
      <c r="C43" s="52" t="s">
        <v>26</v>
      </c>
      <c r="D43" s="29">
        <v>3064085</v>
      </c>
      <c r="E43" s="36">
        <v>0</v>
      </c>
      <c r="F43" s="27">
        <v>0</v>
      </c>
      <c r="G43" s="27">
        <v>0</v>
      </c>
      <c r="H43" s="27">
        <v>0</v>
      </c>
      <c r="I43" s="27">
        <v>0</v>
      </c>
      <c r="J43" s="27">
        <v>0</v>
      </c>
      <c r="K43" s="28">
        <v>0</v>
      </c>
      <c r="L43" s="65"/>
      <c r="M43" s="44">
        <v>0</v>
      </c>
      <c r="N43" s="42">
        <v>0</v>
      </c>
      <c r="O43" s="42">
        <v>0</v>
      </c>
      <c r="P43" s="42">
        <v>0</v>
      </c>
      <c r="Q43" s="42">
        <v>0</v>
      </c>
      <c r="R43" s="42">
        <v>0</v>
      </c>
      <c r="S43" s="43">
        <v>0</v>
      </c>
    </row>
    <row r="44" spans="2:19" x14ac:dyDescent="0.15">
      <c r="B44" s="59" t="s">
        <v>27</v>
      </c>
      <c r="C44" s="52" t="s">
        <v>28</v>
      </c>
      <c r="D44" s="29">
        <v>16549494</v>
      </c>
      <c r="E44" s="36">
        <v>0</v>
      </c>
      <c r="F44" s="27">
        <v>0</v>
      </c>
      <c r="G44" s="27">
        <v>0</v>
      </c>
      <c r="H44" s="27">
        <v>0</v>
      </c>
      <c r="I44" s="27">
        <v>0</v>
      </c>
      <c r="J44" s="27">
        <v>0</v>
      </c>
      <c r="K44" s="28">
        <v>0</v>
      </c>
      <c r="L44" s="65"/>
      <c r="M44" s="44">
        <v>0</v>
      </c>
      <c r="N44" s="42">
        <v>0</v>
      </c>
      <c r="O44" s="42">
        <v>0</v>
      </c>
      <c r="P44" s="42">
        <v>0</v>
      </c>
      <c r="Q44" s="42">
        <v>0</v>
      </c>
      <c r="R44" s="42">
        <v>0</v>
      </c>
      <c r="S44" s="43">
        <v>0</v>
      </c>
    </row>
    <row r="45" spans="2:19" x14ac:dyDescent="0.15">
      <c r="B45" s="59" t="s">
        <v>264</v>
      </c>
      <c r="C45" s="52" t="s">
        <v>231</v>
      </c>
      <c r="D45" s="29">
        <v>19642644</v>
      </c>
      <c r="E45" s="36">
        <v>-963</v>
      </c>
      <c r="F45" s="27">
        <v>0</v>
      </c>
      <c r="G45" s="27">
        <v>-378</v>
      </c>
      <c r="H45" s="27">
        <v>0</v>
      </c>
      <c r="I45" s="27">
        <v>0</v>
      </c>
      <c r="J45" s="27">
        <v>-19</v>
      </c>
      <c r="K45" s="28">
        <v>0</v>
      </c>
      <c r="L45" s="65"/>
      <c r="M45" s="44">
        <v>-4.9025986521977389E-5</v>
      </c>
      <c r="N45" s="42">
        <v>0</v>
      </c>
      <c r="O45" s="42">
        <v>-1.9243845176850938E-5</v>
      </c>
      <c r="P45" s="42">
        <v>0</v>
      </c>
      <c r="Q45" s="42">
        <v>0</v>
      </c>
      <c r="R45" s="42">
        <v>-9.6728322317504704E-7</v>
      </c>
      <c r="S45" s="43">
        <v>0</v>
      </c>
    </row>
    <row r="46" spans="2:19" x14ac:dyDescent="0.15">
      <c r="B46" s="59" t="s">
        <v>265</v>
      </c>
      <c r="C46" s="52" t="s">
        <v>29</v>
      </c>
      <c r="D46" s="29">
        <v>1482084</v>
      </c>
      <c r="E46" s="36">
        <v>0</v>
      </c>
      <c r="F46" s="27">
        <v>0</v>
      </c>
      <c r="G46" s="27">
        <v>0</v>
      </c>
      <c r="H46" s="27">
        <v>0</v>
      </c>
      <c r="I46" s="27">
        <v>0</v>
      </c>
      <c r="J46" s="27">
        <v>0</v>
      </c>
      <c r="K46" s="28">
        <v>0</v>
      </c>
      <c r="L46" s="65"/>
      <c r="M46" s="44">
        <v>0</v>
      </c>
      <c r="N46" s="42">
        <v>0</v>
      </c>
      <c r="O46" s="42">
        <v>0</v>
      </c>
      <c r="P46" s="42">
        <v>0</v>
      </c>
      <c r="Q46" s="42">
        <v>0</v>
      </c>
      <c r="R46" s="42">
        <v>0</v>
      </c>
      <c r="S46" s="43">
        <v>0</v>
      </c>
    </row>
    <row r="47" spans="2:19" ht="16.5" thickBot="1" x14ac:dyDescent="0.2">
      <c r="B47" s="60" t="s">
        <v>266</v>
      </c>
      <c r="C47" s="86" t="s">
        <v>30</v>
      </c>
      <c r="D47" s="30">
        <v>5196323</v>
      </c>
      <c r="E47" s="37">
        <v>-149652</v>
      </c>
      <c r="F47" s="32">
        <v>-16654</v>
      </c>
      <c r="G47" s="32">
        <v>-24423</v>
      </c>
      <c r="H47" s="32">
        <v>-47666</v>
      </c>
      <c r="I47" s="32">
        <v>-215</v>
      </c>
      <c r="J47" s="32">
        <v>-28671</v>
      </c>
      <c r="K47" s="31">
        <v>-224771</v>
      </c>
      <c r="L47" s="65"/>
      <c r="M47" s="45">
        <v>-2.8799595406213203E-2</v>
      </c>
      <c r="N47" s="46">
        <v>-3.2049585832135529E-3</v>
      </c>
      <c r="O47" s="46">
        <v>-4.7000542498994002E-3</v>
      </c>
      <c r="P47" s="46">
        <v>-9.1730248485323174E-3</v>
      </c>
      <c r="Q47" s="46">
        <v>-4.1375411035842078E-5</v>
      </c>
      <c r="R47" s="46">
        <v>-5.5175553944587351E-3</v>
      </c>
      <c r="S47" s="47">
        <v>-4.3255779134591901E-2</v>
      </c>
    </row>
  </sheetData>
  <mergeCells count="5">
    <mergeCell ref="D3:K3"/>
    <mergeCell ref="M3:S3"/>
    <mergeCell ref="D4:D5"/>
    <mergeCell ref="F4:K4"/>
    <mergeCell ref="N4:S4"/>
  </mergeCells>
  <phoneticPr fontId="2"/>
  <pageMargins left="0.7" right="0.7" top="0.75" bottom="0.75" header="0.3" footer="0.3"/>
  <pageSetup paperSize="9" scale="5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A216E-EFAE-44A3-AFD3-B3F03E21D5C4}">
  <sheetPr codeName="Sheet9">
    <tabColor theme="4" tint="0.59999389629810485"/>
    <pageSetUpPr fitToPage="1"/>
  </sheetPr>
  <dimension ref="A1:AQ44"/>
  <sheetViews>
    <sheetView workbookViewId="0">
      <pane xSplit="2" ySplit="1" topLeftCell="C2" activePane="bottomRight" state="frozen"/>
      <selection activeCell="I26" sqref="I26"/>
      <selection pane="topRight" activeCell="I26" sqref="I26"/>
      <selection pane="bottomLeft" activeCell="I26" sqref="I26"/>
      <selection pane="bottomRight"/>
    </sheetView>
  </sheetViews>
  <sheetFormatPr defaultRowHeight="12.75" x14ac:dyDescent="0.15"/>
  <cols>
    <col min="1" max="1" width="3.875" style="22" bestFit="1" customWidth="1"/>
    <col min="2" max="2" width="37.75" style="3" bestFit="1" customWidth="1"/>
    <col min="3" max="105" width="12.5" style="3" customWidth="1"/>
    <col min="106" max="114" width="18.625" style="3" customWidth="1"/>
    <col min="115" max="16384" width="9" style="3"/>
  </cols>
  <sheetData>
    <row r="1" spans="1:43" x14ac:dyDescent="0.15">
      <c r="A1" s="2" t="s">
        <v>301</v>
      </c>
    </row>
    <row r="2" spans="1:43" x14ac:dyDescent="0.15">
      <c r="A2" s="414"/>
      <c r="B2" s="415"/>
      <c r="C2" s="251" t="s">
        <v>141</v>
      </c>
      <c r="D2" s="252" t="s">
        <v>145</v>
      </c>
      <c r="E2" s="252" t="s">
        <v>146</v>
      </c>
      <c r="F2" s="252" t="s">
        <v>142</v>
      </c>
      <c r="G2" s="252" t="s">
        <v>151</v>
      </c>
      <c r="H2" s="252" t="s">
        <v>155</v>
      </c>
      <c r="I2" s="252" t="s">
        <v>234</v>
      </c>
      <c r="J2" s="252" t="s">
        <v>235</v>
      </c>
      <c r="K2" s="252" t="s">
        <v>236</v>
      </c>
      <c r="L2" s="252" t="s">
        <v>237</v>
      </c>
      <c r="M2" s="252" t="s">
        <v>238</v>
      </c>
      <c r="N2" s="252" t="s">
        <v>239</v>
      </c>
      <c r="O2" s="252" t="s">
        <v>240</v>
      </c>
      <c r="P2" s="252" t="s">
        <v>241</v>
      </c>
      <c r="Q2" s="252" t="s">
        <v>242</v>
      </c>
      <c r="R2" s="252" t="s">
        <v>243</v>
      </c>
      <c r="S2" s="252" t="s">
        <v>244</v>
      </c>
      <c r="T2" s="252" t="s">
        <v>245</v>
      </c>
      <c r="U2" s="252" t="s">
        <v>246</v>
      </c>
      <c r="V2" s="252" t="s">
        <v>247</v>
      </c>
      <c r="W2" s="252" t="s">
        <v>248</v>
      </c>
      <c r="X2" s="252" t="s">
        <v>249</v>
      </c>
      <c r="Y2" s="252" t="s">
        <v>250</v>
      </c>
      <c r="Z2" s="252" t="s">
        <v>251</v>
      </c>
      <c r="AA2" s="252" t="s">
        <v>252</v>
      </c>
      <c r="AB2" s="252" t="s">
        <v>253</v>
      </c>
      <c r="AC2" s="252" t="s">
        <v>254</v>
      </c>
      <c r="AD2" s="252" t="s">
        <v>255</v>
      </c>
      <c r="AE2" s="252" t="s">
        <v>256</v>
      </c>
      <c r="AF2" s="252" t="s">
        <v>257</v>
      </c>
      <c r="AG2" s="252" t="s">
        <v>258</v>
      </c>
      <c r="AH2" s="252" t="s">
        <v>259</v>
      </c>
      <c r="AI2" s="252" t="s">
        <v>260</v>
      </c>
      <c r="AJ2" s="252" t="s">
        <v>261</v>
      </c>
      <c r="AK2" s="252" t="s">
        <v>262</v>
      </c>
      <c r="AL2" s="252" t="s">
        <v>263</v>
      </c>
      <c r="AM2" s="252" t="s">
        <v>25</v>
      </c>
      <c r="AN2" s="252" t="s">
        <v>27</v>
      </c>
      <c r="AO2" s="252" t="s">
        <v>264</v>
      </c>
      <c r="AP2" s="252" t="s">
        <v>265</v>
      </c>
      <c r="AQ2" s="253" t="s">
        <v>266</v>
      </c>
    </row>
    <row r="3" spans="1:43" x14ac:dyDescent="0.15">
      <c r="A3" s="416"/>
      <c r="B3" s="417"/>
      <c r="C3" s="21" t="s">
        <v>209</v>
      </c>
      <c r="D3" s="21" t="s">
        <v>5</v>
      </c>
      <c r="E3" s="21" t="s">
        <v>6</v>
      </c>
      <c r="F3" s="21" t="s">
        <v>210</v>
      </c>
      <c r="G3" s="21" t="s">
        <v>211</v>
      </c>
      <c r="H3" s="21" t="s">
        <v>212</v>
      </c>
      <c r="I3" s="21" t="s">
        <v>213</v>
      </c>
      <c r="J3" s="21" t="s">
        <v>214</v>
      </c>
      <c r="K3" s="21" t="s">
        <v>7</v>
      </c>
      <c r="L3" s="21" t="s">
        <v>215</v>
      </c>
      <c r="M3" s="21" t="s">
        <v>216</v>
      </c>
      <c r="N3" s="21" t="s">
        <v>217</v>
      </c>
      <c r="O3" s="21" t="s">
        <v>218</v>
      </c>
      <c r="P3" s="21" t="s">
        <v>219</v>
      </c>
      <c r="Q3" s="21" t="s">
        <v>8</v>
      </c>
      <c r="R3" s="21" t="s">
        <v>9</v>
      </c>
      <c r="S3" s="21" t="s">
        <v>10</v>
      </c>
      <c r="T3" s="21" t="s">
        <v>220</v>
      </c>
      <c r="U3" s="21" t="s">
        <v>221</v>
      </c>
      <c r="V3" s="21" t="s">
        <v>11</v>
      </c>
      <c r="W3" s="21" t="s">
        <v>222</v>
      </c>
      <c r="X3" s="21" t="s">
        <v>12</v>
      </c>
      <c r="Y3" s="21" t="s">
        <v>223</v>
      </c>
      <c r="Z3" s="21" t="s">
        <v>224</v>
      </c>
      <c r="AA3" s="21" t="s">
        <v>13</v>
      </c>
      <c r="AB3" s="21" t="s">
        <v>14</v>
      </c>
      <c r="AC3" s="21" t="s">
        <v>15</v>
      </c>
      <c r="AD3" s="21" t="s">
        <v>16</v>
      </c>
      <c r="AE3" s="21" t="s">
        <v>225</v>
      </c>
      <c r="AF3" s="21" t="s">
        <v>226</v>
      </c>
      <c r="AG3" s="21" t="s">
        <v>227</v>
      </c>
      <c r="AH3" s="21" t="s">
        <v>23</v>
      </c>
      <c r="AI3" s="21" t="s">
        <v>228</v>
      </c>
      <c r="AJ3" s="21" t="s">
        <v>229</v>
      </c>
      <c r="AK3" s="21" t="s">
        <v>24</v>
      </c>
      <c r="AL3" s="21" t="s">
        <v>230</v>
      </c>
      <c r="AM3" s="21" t="s">
        <v>26</v>
      </c>
      <c r="AN3" s="21" t="s">
        <v>28</v>
      </c>
      <c r="AO3" s="21" t="s">
        <v>231</v>
      </c>
      <c r="AP3" s="21" t="s">
        <v>29</v>
      </c>
      <c r="AQ3" s="20" t="s">
        <v>30</v>
      </c>
    </row>
    <row r="4" spans="1:43" x14ac:dyDescent="0.15">
      <c r="A4" s="4" t="s">
        <v>141</v>
      </c>
      <c r="B4" s="5" t="s">
        <v>209</v>
      </c>
      <c r="C4" s="269">
        <f t="array" ref="C4:AQ44">【本表】生産者価格評価表!C4:AQ44/【本表】生産者価格評価表!C53:AQ53</f>
        <v>0.14650280443501523</v>
      </c>
      <c r="D4" s="269">
        <v>9.2612165308851634E-4</v>
      </c>
      <c r="E4" s="269">
        <v>0</v>
      </c>
      <c r="F4" s="269">
        <v>0</v>
      </c>
      <c r="G4" s="269">
        <v>0.34603032402245315</v>
      </c>
      <c r="H4" s="269">
        <v>5.8566924769445363E-4</v>
      </c>
      <c r="I4" s="269">
        <v>5.50000263879496E-3</v>
      </c>
      <c r="J4" s="269">
        <v>3.3057745653385545E-4</v>
      </c>
      <c r="K4" s="269">
        <v>0</v>
      </c>
      <c r="L4" s="269">
        <v>9.8801529919121918E-4</v>
      </c>
      <c r="M4" s="269">
        <v>5.6715010038287348E-5</v>
      </c>
      <c r="N4" s="269">
        <v>0</v>
      </c>
      <c r="O4" s="269">
        <v>3.186550208878366E-7</v>
      </c>
      <c r="P4" s="269">
        <v>0</v>
      </c>
      <c r="Q4" s="269">
        <v>0</v>
      </c>
      <c r="R4" s="269">
        <v>0</v>
      </c>
      <c r="S4" s="269">
        <v>0</v>
      </c>
      <c r="T4" s="269">
        <v>0</v>
      </c>
      <c r="U4" s="269">
        <v>0</v>
      </c>
      <c r="V4" s="269">
        <v>0</v>
      </c>
      <c r="W4" s="269">
        <v>0</v>
      </c>
      <c r="X4" s="269">
        <v>3.6136538254610395E-3</v>
      </c>
      <c r="Y4" s="269">
        <v>1.0265262713486151E-3</v>
      </c>
      <c r="Z4" s="269">
        <v>0</v>
      </c>
      <c r="AA4" s="269">
        <v>0</v>
      </c>
      <c r="AB4" s="269">
        <v>0</v>
      </c>
      <c r="AC4" s="269">
        <v>1.6516743145069337E-4</v>
      </c>
      <c r="AD4" s="269">
        <v>0</v>
      </c>
      <c r="AE4" s="269">
        <v>4.8561336525431858E-6</v>
      </c>
      <c r="AF4" s="269">
        <v>6.0810149915623686E-5</v>
      </c>
      <c r="AG4" s="269">
        <v>0</v>
      </c>
      <c r="AH4" s="269">
        <v>1.9532634830180535E-5</v>
      </c>
      <c r="AI4" s="269">
        <v>1.1769698370648752E-3</v>
      </c>
      <c r="AJ4" s="269">
        <v>1.5323386752048584E-3</v>
      </c>
      <c r="AK4" s="269">
        <v>1.516049017669925E-3</v>
      </c>
      <c r="AL4" s="269">
        <v>1.0232205942979339E-5</v>
      </c>
      <c r="AM4" s="269">
        <v>1.7781692496170669E-2</v>
      </c>
      <c r="AN4" s="269">
        <v>2.0687842034577228E-2</v>
      </c>
      <c r="AO4" s="269">
        <v>1.6435946357895314E-3</v>
      </c>
      <c r="AP4" s="269">
        <v>0</v>
      </c>
      <c r="AQ4" s="270">
        <v>0</v>
      </c>
    </row>
    <row r="5" spans="1:43" x14ac:dyDescent="0.15">
      <c r="A5" s="4" t="s">
        <v>145</v>
      </c>
      <c r="B5" s="5" t="s">
        <v>5</v>
      </c>
      <c r="C5" s="269">
        <v>2.0930136556712568E-4</v>
      </c>
      <c r="D5" s="269">
        <v>0.18706608744509087</v>
      </c>
      <c r="E5" s="269">
        <v>3.9603019010979381E-4</v>
      </c>
      <c r="F5" s="269">
        <v>6.6653861046089938E-5</v>
      </c>
      <c r="G5" s="269">
        <v>5.5178212782363938E-4</v>
      </c>
      <c r="H5" s="269">
        <v>7.6558071594046233E-7</v>
      </c>
      <c r="I5" s="269">
        <v>5.9953170185436916E-2</v>
      </c>
      <c r="J5" s="269">
        <v>4.7111280037433506E-5</v>
      </c>
      <c r="K5" s="269">
        <v>0</v>
      </c>
      <c r="L5" s="269">
        <v>0</v>
      </c>
      <c r="M5" s="269">
        <v>9.4300491750121476E-7</v>
      </c>
      <c r="N5" s="269">
        <v>0</v>
      </c>
      <c r="O5" s="269">
        <v>0</v>
      </c>
      <c r="P5" s="269">
        <v>0</v>
      </c>
      <c r="Q5" s="269">
        <v>0</v>
      </c>
      <c r="R5" s="269">
        <v>0</v>
      </c>
      <c r="S5" s="269">
        <v>0</v>
      </c>
      <c r="T5" s="269">
        <v>0</v>
      </c>
      <c r="U5" s="269">
        <v>0</v>
      </c>
      <c r="V5" s="269">
        <v>0</v>
      </c>
      <c r="W5" s="269">
        <v>1.9304467748797911E-7</v>
      </c>
      <c r="X5" s="269">
        <v>7.6454475607246752E-5</v>
      </c>
      <c r="Y5" s="269">
        <v>5.5201242824633924E-5</v>
      </c>
      <c r="Z5" s="269">
        <v>0</v>
      </c>
      <c r="AA5" s="269">
        <v>0</v>
      </c>
      <c r="AB5" s="269">
        <v>0</v>
      </c>
      <c r="AC5" s="269">
        <v>0</v>
      </c>
      <c r="AD5" s="269">
        <v>0</v>
      </c>
      <c r="AE5" s="269">
        <v>0</v>
      </c>
      <c r="AF5" s="269">
        <v>0</v>
      </c>
      <c r="AG5" s="269">
        <v>0</v>
      </c>
      <c r="AH5" s="269">
        <v>3.5340219497148156E-6</v>
      </c>
      <c r="AI5" s="269">
        <v>4.4663594323784864E-5</v>
      </c>
      <c r="AJ5" s="269">
        <v>3.8559888642393891E-5</v>
      </c>
      <c r="AK5" s="269">
        <v>0</v>
      </c>
      <c r="AL5" s="269">
        <v>0</v>
      </c>
      <c r="AM5" s="269">
        <v>1.5311175774358448E-3</v>
      </c>
      <c r="AN5" s="269">
        <v>2.2315248536131896E-3</v>
      </c>
      <c r="AO5" s="269">
        <v>3.9500308856194402E-5</v>
      </c>
      <c r="AP5" s="269">
        <v>0</v>
      </c>
      <c r="AQ5" s="270">
        <v>0</v>
      </c>
    </row>
    <row r="6" spans="1:43" x14ac:dyDescent="0.15">
      <c r="A6" s="4" t="s">
        <v>146</v>
      </c>
      <c r="B6" s="5" t="s">
        <v>6</v>
      </c>
      <c r="C6" s="269">
        <v>0</v>
      </c>
      <c r="D6" s="269">
        <v>0</v>
      </c>
      <c r="E6" s="269">
        <v>7.3722519539580728E-2</v>
      </c>
      <c r="F6" s="269">
        <v>0</v>
      </c>
      <c r="G6" s="269">
        <v>2.1182340054556551E-2</v>
      </c>
      <c r="H6" s="269">
        <v>0</v>
      </c>
      <c r="I6" s="269">
        <v>0</v>
      </c>
      <c r="J6" s="269">
        <v>1.7966166115970406E-5</v>
      </c>
      <c r="K6" s="269">
        <v>0</v>
      </c>
      <c r="L6" s="269">
        <v>0</v>
      </c>
      <c r="M6" s="269">
        <v>0</v>
      </c>
      <c r="N6" s="269">
        <v>0</v>
      </c>
      <c r="O6" s="269">
        <v>0</v>
      </c>
      <c r="P6" s="269">
        <v>0</v>
      </c>
      <c r="Q6" s="269">
        <v>0</v>
      </c>
      <c r="R6" s="269">
        <v>0</v>
      </c>
      <c r="S6" s="269">
        <v>0</v>
      </c>
      <c r="T6" s="269">
        <v>0</v>
      </c>
      <c r="U6" s="269">
        <v>0</v>
      </c>
      <c r="V6" s="269">
        <v>0</v>
      </c>
      <c r="W6" s="269">
        <v>0</v>
      </c>
      <c r="X6" s="269">
        <v>5.8072365576985877E-4</v>
      </c>
      <c r="Y6" s="269">
        <v>0</v>
      </c>
      <c r="Z6" s="269">
        <v>0</v>
      </c>
      <c r="AA6" s="269">
        <v>0</v>
      </c>
      <c r="AB6" s="269">
        <v>0</v>
      </c>
      <c r="AC6" s="269">
        <v>0</v>
      </c>
      <c r="AD6" s="269">
        <v>0</v>
      </c>
      <c r="AE6" s="269">
        <v>0</v>
      </c>
      <c r="AF6" s="269">
        <v>5.7665980954079814E-6</v>
      </c>
      <c r="AG6" s="269">
        <v>0</v>
      </c>
      <c r="AH6" s="269">
        <v>5.890036582858026E-6</v>
      </c>
      <c r="AI6" s="269">
        <v>7.7702417522201067E-5</v>
      </c>
      <c r="AJ6" s="269">
        <v>2.7797497900222077E-4</v>
      </c>
      <c r="AK6" s="269">
        <v>0</v>
      </c>
      <c r="AL6" s="269">
        <v>0</v>
      </c>
      <c r="AM6" s="269">
        <v>5.4400267688006305E-3</v>
      </c>
      <c r="AN6" s="269">
        <v>7.0841807453596861E-3</v>
      </c>
      <c r="AO6" s="269">
        <v>1.1859882076649199E-4</v>
      </c>
      <c r="AP6" s="269">
        <v>0</v>
      </c>
      <c r="AQ6" s="270">
        <v>0</v>
      </c>
    </row>
    <row r="7" spans="1:43" x14ac:dyDescent="0.15">
      <c r="A7" s="4" t="s">
        <v>142</v>
      </c>
      <c r="B7" s="5" t="s">
        <v>210</v>
      </c>
      <c r="C7" s="269">
        <v>1.7108006609487147E-5</v>
      </c>
      <c r="D7" s="269">
        <v>4.0897267278819464E-4</v>
      </c>
      <c r="E7" s="269">
        <v>0</v>
      </c>
      <c r="F7" s="269">
        <v>5.9699641543614554E-3</v>
      </c>
      <c r="G7" s="269">
        <v>1.220127973996734E-4</v>
      </c>
      <c r="H7" s="269">
        <v>4.2872520092665887E-5</v>
      </c>
      <c r="I7" s="269">
        <v>4.934546575861962E-3</v>
      </c>
      <c r="J7" s="269">
        <v>2.0806417354837372E-2</v>
      </c>
      <c r="K7" s="269">
        <v>3.9604456754690494E-2</v>
      </c>
      <c r="L7" s="269">
        <v>2.3822703914509092E-5</v>
      </c>
      <c r="M7" s="269">
        <v>3.5759958906539997E-2</v>
      </c>
      <c r="N7" s="269">
        <v>3.1020256227316439E-6</v>
      </c>
      <c r="O7" s="269">
        <v>0.15057947415548453</v>
      </c>
      <c r="P7" s="269">
        <v>1.1702788189286097E-4</v>
      </c>
      <c r="Q7" s="269">
        <v>4.4615606133429051E-5</v>
      </c>
      <c r="R7" s="269">
        <v>8.6179269714858428E-5</v>
      </c>
      <c r="S7" s="269">
        <v>1.6853638739347822E-4</v>
      </c>
      <c r="T7" s="269">
        <v>7.1084363167651387E-5</v>
      </c>
      <c r="U7" s="269">
        <v>1.1670618727188316E-5</v>
      </c>
      <c r="V7" s="269">
        <v>2.3119128824987616E-6</v>
      </c>
      <c r="W7" s="269">
        <v>8.764228357954251E-5</v>
      </c>
      <c r="X7" s="269">
        <v>2.5697198745769048E-4</v>
      </c>
      <c r="Y7" s="269">
        <v>2.3947251370549988E-3</v>
      </c>
      <c r="Z7" s="269">
        <v>5.6290950291125137E-2</v>
      </c>
      <c r="AA7" s="269">
        <v>0</v>
      </c>
      <c r="AB7" s="269">
        <v>1.0061595410168482E-6</v>
      </c>
      <c r="AC7" s="269">
        <v>1.966131736217732E-6</v>
      </c>
      <c r="AD7" s="269">
        <v>7.3702119494843212E-7</v>
      </c>
      <c r="AE7" s="269">
        <v>3.2266668787662364E-7</v>
      </c>
      <c r="AF7" s="269">
        <v>1.5926794739698233E-6</v>
      </c>
      <c r="AG7" s="269">
        <v>1.0958364297561452E-7</v>
      </c>
      <c r="AH7" s="269">
        <v>7.1794770239701888E-6</v>
      </c>
      <c r="AI7" s="269">
        <v>2.8526576511595469E-5</v>
      </c>
      <c r="AJ7" s="269">
        <v>6.3111993386752476E-6</v>
      </c>
      <c r="AK7" s="269">
        <v>4.2985387247863837E-5</v>
      </c>
      <c r="AL7" s="269">
        <v>4.879975142036301E-6</v>
      </c>
      <c r="AM7" s="269">
        <v>3.5829104704484468E-5</v>
      </c>
      <c r="AN7" s="269">
        <v>-1.2670119821792419E-5</v>
      </c>
      <c r="AO7" s="269">
        <v>6.4512276421888751E-5</v>
      </c>
      <c r="AP7" s="269">
        <v>0</v>
      </c>
      <c r="AQ7" s="270">
        <v>1.1543815201974246E-4</v>
      </c>
    </row>
    <row r="8" spans="1:43" x14ac:dyDescent="0.15">
      <c r="A8" s="4" t="s">
        <v>151</v>
      </c>
      <c r="B8" s="5" t="s">
        <v>211</v>
      </c>
      <c r="C8" s="269">
        <v>0.22157948000475564</v>
      </c>
      <c r="D8" s="269">
        <v>1.4162265565108063E-2</v>
      </c>
      <c r="E8" s="269">
        <v>0.16103289407171778</v>
      </c>
      <c r="F8" s="269">
        <v>0</v>
      </c>
      <c r="G8" s="269">
        <v>0.15592617013919396</v>
      </c>
      <c r="H8" s="269">
        <v>1.0993739080905039E-3</v>
      </c>
      <c r="I8" s="269">
        <v>1.8187580121982695E-3</v>
      </c>
      <c r="J8" s="269">
        <v>6.5049498783890181E-3</v>
      </c>
      <c r="K8" s="269">
        <v>0</v>
      </c>
      <c r="L8" s="269">
        <v>1.6299744783611484E-5</v>
      </c>
      <c r="M8" s="269">
        <v>6.0918117670578475E-4</v>
      </c>
      <c r="N8" s="269">
        <v>0</v>
      </c>
      <c r="O8" s="269">
        <v>0</v>
      </c>
      <c r="P8" s="269">
        <v>0</v>
      </c>
      <c r="Q8" s="269">
        <v>0</v>
      </c>
      <c r="R8" s="269">
        <v>0</v>
      </c>
      <c r="S8" s="269">
        <v>0</v>
      </c>
      <c r="T8" s="269">
        <v>0</v>
      </c>
      <c r="U8" s="269">
        <v>0</v>
      </c>
      <c r="V8" s="269">
        <v>0</v>
      </c>
      <c r="W8" s="269">
        <v>0</v>
      </c>
      <c r="X8" s="269">
        <v>1.2440370228438422E-3</v>
      </c>
      <c r="Y8" s="269">
        <v>5.662723564738813E-5</v>
      </c>
      <c r="Z8" s="269">
        <v>0</v>
      </c>
      <c r="AA8" s="269">
        <v>0</v>
      </c>
      <c r="AB8" s="269">
        <v>0</v>
      </c>
      <c r="AC8" s="269">
        <v>1.3722115645791301E-4</v>
      </c>
      <c r="AD8" s="269">
        <v>0</v>
      </c>
      <c r="AE8" s="269">
        <v>0</v>
      </c>
      <c r="AF8" s="269">
        <v>1.7851740103927278E-4</v>
      </c>
      <c r="AG8" s="269">
        <v>5.4791821487807258E-8</v>
      </c>
      <c r="AH8" s="269">
        <v>6.8450184601706013E-4</v>
      </c>
      <c r="AI8" s="269">
        <v>5.2091211242836213E-3</v>
      </c>
      <c r="AJ8" s="269">
        <v>6.41381191437276E-3</v>
      </c>
      <c r="AK8" s="269">
        <v>1.1190854793733643E-3</v>
      </c>
      <c r="AL8" s="269">
        <v>5.745777183365322E-6</v>
      </c>
      <c r="AM8" s="269">
        <v>9.0783262672085419E-2</v>
      </c>
      <c r="AN8" s="269">
        <v>0.2234329290783004</v>
      </c>
      <c r="AO8" s="269">
        <v>2.5333550005824704E-3</v>
      </c>
      <c r="AP8" s="269">
        <v>0</v>
      </c>
      <c r="AQ8" s="270">
        <v>3.3279842164563055E-3</v>
      </c>
    </row>
    <row r="9" spans="1:43" x14ac:dyDescent="0.15">
      <c r="A9" s="4" t="s">
        <v>155</v>
      </c>
      <c r="B9" s="5" t="s">
        <v>212</v>
      </c>
      <c r="C9" s="269">
        <v>2.302435783637979E-3</v>
      </c>
      <c r="D9" s="269">
        <v>9.6806756824627997E-4</v>
      </c>
      <c r="E9" s="269">
        <v>9.6058234596981124E-3</v>
      </c>
      <c r="F9" s="269">
        <v>1.4013469331447634E-3</v>
      </c>
      <c r="G9" s="269">
        <v>7.1803026951303335E-4</v>
      </c>
      <c r="H9" s="269">
        <v>0.19374857410591656</v>
      </c>
      <c r="I9" s="269">
        <v>2.26647355713833E-3</v>
      </c>
      <c r="J9" s="269">
        <v>1.6169549504373363E-3</v>
      </c>
      <c r="K9" s="269">
        <v>3.0795508868927511E-4</v>
      </c>
      <c r="L9" s="269">
        <v>1.2845452716007666E-3</v>
      </c>
      <c r="M9" s="269">
        <v>2.3381133354501548E-3</v>
      </c>
      <c r="N9" s="269">
        <v>3.7224307472779727E-4</v>
      </c>
      <c r="O9" s="269">
        <v>4.5376474974427936E-4</v>
      </c>
      <c r="P9" s="269">
        <v>1.1875329297205059E-3</v>
      </c>
      <c r="Q9" s="269">
        <v>1.1275580459175706E-3</v>
      </c>
      <c r="R9" s="269">
        <v>1.5347698806216113E-3</v>
      </c>
      <c r="S9" s="269">
        <v>1.7066730723408541E-3</v>
      </c>
      <c r="T9" s="269">
        <v>2.8637180595913526E-3</v>
      </c>
      <c r="U9" s="269">
        <v>7.9103453732882415E-4</v>
      </c>
      <c r="V9" s="269">
        <v>1.5218166549048099E-3</v>
      </c>
      <c r="W9" s="269">
        <v>6.5693103749159287E-4</v>
      </c>
      <c r="X9" s="269">
        <v>3.3399279251387979E-3</v>
      </c>
      <c r="Y9" s="269">
        <v>3.4846904114191998E-3</v>
      </c>
      <c r="Z9" s="269">
        <v>3.2536801158932589E-4</v>
      </c>
      <c r="AA9" s="269">
        <v>6.4209600874417041E-4</v>
      </c>
      <c r="AB9" s="269">
        <v>2.2834790783377371E-3</v>
      </c>
      <c r="AC9" s="269">
        <v>4.1916444743153574E-3</v>
      </c>
      <c r="AD9" s="269">
        <v>1.2278466015676317E-3</v>
      </c>
      <c r="AE9" s="269">
        <v>2.6071468380431189E-5</v>
      </c>
      <c r="AF9" s="269">
        <v>2.2065475712214682E-3</v>
      </c>
      <c r="AG9" s="269">
        <v>5.8109466278893982E-4</v>
      </c>
      <c r="AH9" s="269">
        <v>4.085138345656829E-3</v>
      </c>
      <c r="AI9" s="269">
        <v>4.1459134388568107E-4</v>
      </c>
      <c r="AJ9" s="269">
        <v>3.659597681566385E-3</v>
      </c>
      <c r="AK9" s="269">
        <v>2.2927819393639009E-2</v>
      </c>
      <c r="AL9" s="269">
        <v>2.3638363460194386E-3</v>
      </c>
      <c r="AM9" s="269">
        <v>5.9739265607919182E-3</v>
      </c>
      <c r="AN9" s="269">
        <v>1.1346209616339387E-3</v>
      </c>
      <c r="AO9" s="269">
        <v>6.2869122309989808E-3</v>
      </c>
      <c r="AP9" s="269">
        <v>2.0007851103204622E-2</v>
      </c>
      <c r="AQ9" s="270">
        <v>1.8256598023184975E-4</v>
      </c>
    </row>
    <row r="10" spans="1:43" x14ac:dyDescent="0.15">
      <c r="A10" s="4" t="s">
        <v>234</v>
      </c>
      <c r="B10" s="5" t="s">
        <v>213</v>
      </c>
      <c r="C10" s="269">
        <v>1.2933310836640092E-2</v>
      </c>
      <c r="D10" s="269">
        <v>1.875699903469203E-2</v>
      </c>
      <c r="E10" s="269">
        <v>3.4474621881453536E-3</v>
      </c>
      <c r="F10" s="269">
        <v>4.2698867348919432E-4</v>
      </c>
      <c r="G10" s="269">
        <v>7.7241394136722012E-3</v>
      </c>
      <c r="H10" s="269">
        <v>2.9849992114518624E-3</v>
      </c>
      <c r="I10" s="269">
        <v>0.27659861340120817</v>
      </c>
      <c r="J10" s="269">
        <v>6.2574160341245365E-3</v>
      </c>
      <c r="K10" s="269">
        <v>3.7062036836441829E-4</v>
      </c>
      <c r="L10" s="269">
        <v>4.3313437196142975E-3</v>
      </c>
      <c r="M10" s="269">
        <v>2.3896081396951319E-2</v>
      </c>
      <c r="N10" s="269">
        <v>2.7918230604584795E-4</v>
      </c>
      <c r="O10" s="269">
        <v>1.574155803185913E-4</v>
      </c>
      <c r="P10" s="269">
        <v>3.6661234539128945E-3</v>
      </c>
      <c r="Q10" s="269">
        <v>1.265460828511806E-3</v>
      </c>
      <c r="R10" s="269">
        <v>1.6435617867048E-3</v>
      </c>
      <c r="S10" s="269">
        <v>5.8232227644229376E-3</v>
      </c>
      <c r="T10" s="269">
        <v>3.3838233701785707E-3</v>
      </c>
      <c r="U10" s="269">
        <v>5.0344715065344962E-3</v>
      </c>
      <c r="V10" s="269">
        <v>3.2730906633976218E-3</v>
      </c>
      <c r="W10" s="269">
        <v>8.9900906306151866E-4</v>
      </c>
      <c r="X10" s="269">
        <v>5.2313974934258586E-2</v>
      </c>
      <c r="Y10" s="269">
        <v>3.3352157224264663E-2</v>
      </c>
      <c r="Z10" s="269">
        <v>1.2387969445197809E-3</v>
      </c>
      <c r="AA10" s="269">
        <v>2.2953987259605518E-3</v>
      </c>
      <c r="AB10" s="269">
        <v>3.8504048702146425E-3</v>
      </c>
      <c r="AC10" s="269">
        <v>7.1065151497127707E-3</v>
      </c>
      <c r="AD10" s="269">
        <v>4.228290595419155E-3</v>
      </c>
      <c r="AE10" s="269">
        <v>6.077265732812268E-4</v>
      </c>
      <c r="AF10" s="269">
        <v>2.8259488566456117E-3</v>
      </c>
      <c r="AG10" s="269">
        <v>8.5734406836616654E-3</v>
      </c>
      <c r="AH10" s="269">
        <v>1.1483183483904425E-3</v>
      </c>
      <c r="AI10" s="269">
        <v>6.6537666122615906E-3</v>
      </c>
      <c r="AJ10" s="269">
        <v>5.5918936492786999E-3</v>
      </c>
      <c r="AK10" s="269">
        <v>1.5597182633512776E-2</v>
      </c>
      <c r="AL10" s="269">
        <v>3.4039007254850462E-3</v>
      </c>
      <c r="AM10" s="269">
        <v>3.8452471769971613E-3</v>
      </c>
      <c r="AN10" s="269">
        <v>6.0104467484249167E-3</v>
      </c>
      <c r="AO10" s="269">
        <v>4.5539891396176842E-3</v>
      </c>
      <c r="AP10" s="269">
        <v>0.43129038489098803</v>
      </c>
      <c r="AQ10" s="270">
        <v>5.1892887146178901E-4</v>
      </c>
    </row>
    <row r="11" spans="1:43" x14ac:dyDescent="0.15">
      <c r="A11" s="4" t="s">
        <v>235</v>
      </c>
      <c r="B11" s="5" t="s">
        <v>214</v>
      </c>
      <c r="C11" s="269">
        <v>3.6921413002998789E-2</v>
      </c>
      <c r="D11" s="269">
        <v>7.544745529034576E-4</v>
      </c>
      <c r="E11" s="269">
        <v>1.5545970260193467E-2</v>
      </c>
      <c r="F11" s="269">
        <v>1.454791210819901E-2</v>
      </c>
      <c r="G11" s="269">
        <v>5.0919268484703609E-3</v>
      </c>
      <c r="H11" s="269">
        <v>5.9824773885735545E-2</v>
      </c>
      <c r="I11" s="269">
        <v>3.2904516586585525E-2</v>
      </c>
      <c r="J11" s="269">
        <v>0.24755260892686892</v>
      </c>
      <c r="K11" s="269">
        <v>1.878526041004578E-2</v>
      </c>
      <c r="L11" s="269">
        <v>0.13512676499592194</v>
      </c>
      <c r="M11" s="269">
        <v>1.3728265588982685E-2</v>
      </c>
      <c r="N11" s="269">
        <v>1.8301951174116697E-4</v>
      </c>
      <c r="O11" s="269">
        <v>4.0313046692520213E-3</v>
      </c>
      <c r="P11" s="269">
        <v>8.7523352438718532E-3</v>
      </c>
      <c r="Q11" s="269">
        <v>3.940369214420575E-3</v>
      </c>
      <c r="R11" s="269">
        <v>2.9719285475865971E-3</v>
      </c>
      <c r="S11" s="269">
        <v>8.8588149373606435E-3</v>
      </c>
      <c r="T11" s="269">
        <v>1.1203197720164934E-2</v>
      </c>
      <c r="U11" s="269">
        <v>6.0040665103893017E-3</v>
      </c>
      <c r="V11" s="269">
        <v>8.8372869933515171E-3</v>
      </c>
      <c r="W11" s="269">
        <v>7.8159929021332977E-3</v>
      </c>
      <c r="X11" s="269">
        <v>2.3731327646127155E-2</v>
      </c>
      <c r="Y11" s="269">
        <v>4.5082939867344017E-3</v>
      </c>
      <c r="Z11" s="269">
        <v>5.3038269550432018E-4</v>
      </c>
      <c r="AA11" s="269">
        <v>7.2369458479231517E-3</v>
      </c>
      <c r="AB11" s="269">
        <v>1.322596716666647E-2</v>
      </c>
      <c r="AC11" s="269">
        <v>9.5091528625876459E-6</v>
      </c>
      <c r="AD11" s="269">
        <v>2.3492550588981276E-5</v>
      </c>
      <c r="AE11" s="269">
        <v>3.47189356155247E-5</v>
      </c>
      <c r="AF11" s="269">
        <v>3.7161605726264863E-4</v>
      </c>
      <c r="AG11" s="269">
        <v>5.0392038222336335E-4</v>
      </c>
      <c r="AH11" s="269">
        <v>9.3581537989159973E-4</v>
      </c>
      <c r="AI11" s="269">
        <v>7.3517117523281324E-3</v>
      </c>
      <c r="AJ11" s="269">
        <v>0.16419785746754917</v>
      </c>
      <c r="AK11" s="269">
        <v>2.0637870582070989E-3</v>
      </c>
      <c r="AL11" s="269">
        <v>4.070332169478939E-3</v>
      </c>
      <c r="AM11" s="269">
        <v>4.317637776362725E-3</v>
      </c>
      <c r="AN11" s="269">
        <v>2.9219877259387384E-3</v>
      </c>
      <c r="AO11" s="269">
        <v>1.1268503227082234E-2</v>
      </c>
      <c r="AP11" s="269">
        <v>9.3041804009047456E-3</v>
      </c>
      <c r="AQ11" s="270">
        <v>3.1579029266466537E-3</v>
      </c>
    </row>
    <row r="12" spans="1:43" x14ac:dyDescent="0.15">
      <c r="A12" s="4" t="s">
        <v>236</v>
      </c>
      <c r="B12" s="5" t="s">
        <v>7</v>
      </c>
      <c r="C12" s="269">
        <v>3.7630368796895937E-3</v>
      </c>
      <c r="D12" s="269">
        <v>8.4984631789374113E-3</v>
      </c>
      <c r="E12" s="269">
        <v>2.227858550911048E-2</v>
      </c>
      <c r="F12" s="269">
        <v>7.845563407919004E-3</v>
      </c>
      <c r="G12" s="269">
        <v>2.3243535708620732E-3</v>
      </c>
      <c r="H12" s="269">
        <v>1.4492442952752952E-3</v>
      </c>
      <c r="I12" s="269">
        <v>6.735084337143502E-3</v>
      </c>
      <c r="J12" s="269">
        <v>1.5126314125239348E-2</v>
      </c>
      <c r="K12" s="269">
        <v>0.12263595232425523</v>
      </c>
      <c r="L12" s="269">
        <v>6.7581249525896841E-4</v>
      </c>
      <c r="M12" s="269">
        <v>1.5741715802835992E-2</v>
      </c>
      <c r="N12" s="269">
        <v>2.0163166547755684E-4</v>
      </c>
      <c r="O12" s="269">
        <v>5.4190472852185499E-3</v>
      </c>
      <c r="P12" s="269">
        <v>3.6591217857654588E-3</v>
      </c>
      <c r="Q12" s="269">
        <v>6.4287032474077315E-4</v>
      </c>
      <c r="R12" s="269">
        <v>6.3554070770768041E-4</v>
      </c>
      <c r="S12" s="269">
        <v>1.0150927240710642E-3</v>
      </c>
      <c r="T12" s="269">
        <v>7.9887307211985367E-4</v>
      </c>
      <c r="U12" s="269">
        <v>6.6499185507519032E-4</v>
      </c>
      <c r="V12" s="269">
        <v>3.4042917194794265E-4</v>
      </c>
      <c r="W12" s="269">
        <v>1.6227335589639523E-3</v>
      </c>
      <c r="X12" s="269">
        <v>2.1919309380114662E-3</v>
      </c>
      <c r="Y12" s="269">
        <v>1.5270874643422245E-2</v>
      </c>
      <c r="Z12" s="269">
        <v>6.9961498832468022E-3</v>
      </c>
      <c r="AA12" s="269">
        <v>7.1880731071398488E-3</v>
      </c>
      <c r="AB12" s="269">
        <v>1.0012293592658657E-2</v>
      </c>
      <c r="AC12" s="269">
        <v>1.4306885267211028E-3</v>
      </c>
      <c r="AD12" s="269">
        <v>3.6393492422224458E-4</v>
      </c>
      <c r="AE12" s="269">
        <v>2.8457588537278818E-4</v>
      </c>
      <c r="AF12" s="269">
        <v>9.732488063553843E-2</v>
      </c>
      <c r="AG12" s="269">
        <v>7.7289343390700915E-4</v>
      </c>
      <c r="AH12" s="269">
        <v>9.3352144942784338E-3</v>
      </c>
      <c r="AI12" s="269">
        <v>2.6854750874749688E-3</v>
      </c>
      <c r="AJ12" s="269">
        <v>2.0972166712981575E-3</v>
      </c>
      <c r="AK12" s="269">
        <v>2.7759767696546611E-3</v>
      </c>
      <c r="AL12" s="269">
        <v>2.0763507136599617E-3</v>
      </c>
      <c r="AM12" s="269">
        <v>2.1322161623707364E-3</v>
      </c>
      <c r="AN12" s="269">
        <v>2.7544019281106787E-3</v>
      </c>
      <c r="AO12" s="269">
        <v>5.3560852501833072E-3</v>
      </c>
      <c r="AP12" s="269">
        <v>0</v>
      </c>
      <c r="AQ12" s="270">
        <v>7.6666855444835853E-3</v>
      </c>
    </row>
    <row r="13" spans="1:43" x14ac:dyDescent="0.15">
      <c r="A13" s="4" t="s">
        <v>237</v>
      </c>
      <c r="B13" s="5" t="s">
        <v>215</v>
      </c>
      <c r="C13" s="269">
        <v>5.3063199653315303E-3</v>
      </c>
      <c r="D13" s="269">
        <v>6.6368372338435101E-3</v>
      </c>
      <c r="E13" s="269">
        <v>9.0094317823715148E-3</v>
      </c>
      <c r="F13" s="269">
        <v>3.1357611901228675E-3</v>
      </c>
      <c r="G13" s="269">
        <v>6.8428230659534827E-3</v>
      </c>
      <c r="H13" s="269">
        <v>4.5996089413702975E-3</v>
      </c>
      <c r="I13" s="269">
        <v>7.7121924138917226E-3</v>
      </c>
      <c r="J13" s="269">
        <v>1.1146209458348039E-2</v>
      </c>
      <c r="K13" s="269">
        <v>3.8494386086159387E-4</v>
      </c>
      <c r="L13" s="269">
        <v>0.17793804467007748</v>
      </c>
      <c r="M13" s="269">
        <v>3.0093981217228054E-3</v>
      </c>
      <c r="N13" s="269">
        <v>8.0652666191022743E-5</v>
      </c>
      <c r="O13" s="269">
        <v>6.0098336939445982E-4</v>
      </c>
      <c r="P13" s="269">
        <v>3.6746254795204957E-3</v>
      </c>
      <c r="Q13" s="269">
        <v>1.0389352282798048E-2</v>
      </c>
      <c r="R13" s="269">
        <v>1.1204184443234807E-2</v>
      </c>
      <c r="S13" s="269">
        <v>4.1004709332847743E-2</v>
      </c>
      <c r="T13" s="269">
        <v>1.2633050717135495E-2</v>
      </c>
      <c r="U13" s="269">
        <v>2.0400474947499723E-2</v>
      </c>
      <c r="V13" s="269">
        <v>4.013307370551663E-2</v>
      </c>
      <c r="W13" s="269">
        <v>2.9269047911372418E-2</v>
      </c>
      <c r="X13" s="269">
        <v>3.5473460858140134E-2</v>
      </c>
      <c r="Y13" s="269">
        <v>1.4527508120439873E-2</v>
      </c>
      <c r="Z13" s="269">
        <v>0</v>
      </c>
      <c r="AA13" s="269">
        <v>3.1341197614362215E-2</v>
      </c>
      <c r="AB13" s="269">
        <v>1.7476488147692145E-2</v>
      </c>
      <c r="AC13" s="269">
        <v>6.0657018903577612E-3</v>
      </c>
      <c r="AD13" s="269">
        <v>2.3843249840910905E-3</v>
      </c>
      <c r="AE13" s="269">
        <v>7.7764285111705676E-4</v>
      </c>
      <c r="AF13" s="269">
        <v>3.7832178704788016E-3</v>
      </c>
      <c r="AG13" s="269">
        <v>1.7521328675371005E-3</v>
      </c>
      <c r="AH13" s="269">
        <v>1.762696921035909E-3</v>
      </c>
      <c r="AI13" s="269">
        <v>3.4281029415546469E-3</v>
      </c>
      <c r="AJ13" s="269">
        <v>2.6849535235327561E-3</v>
      </c>
      <c r="AK13" s="269">
        <v>7.366295092729575E-3</v>
      </c>
      <c r="AL13" s="269">
        <v>1.4448327369826614E-2</v>
      </c>
      <c r="AM13" s="269">
        <v>1.3587380651022521E-3</v>
      </c>
      <c r="AN13" s="269">
        <v>8.6344520267029809E-4</v>
      </c>
      <c r="AO13" s="269">
        <v>5.2949503235892714E-3</v>
      </c>
      <c r="AP13" s="269">
        <v>4.5980671331634339E-2</v>
      </c>
      <c r="AQ13" s="270">
        <v>1.7684835389356784E-3</v>
      </c>
    </row>
    <row r="14" spans="1:43" x14ac:dyDescent="0.15">
      <c r="A14" s="4" t="s">
        <v>238</v>
      </c>
      <c r="B14" s="5" t="s">
        <v>216</v>
      </c>
      <c r="C14" s="269">
        <v>1.8859665215632637E-3</v>
      </c>
      <c r="D14" s="269">
        <v>2.8368684725119033E-4</v>
      </c>
      <c r="E14" s="269">
        <v>1.3976335920927808E-5</v>
      </c>
      <c r="F14" s="269">
        <v>1.7592579688225556E-4</v>
      </c>
      <c r="G14" s="269">
        <v>8.4182216793594032E-4</v>
      </c>
      <c r="H14" s="269">
        <v>2.2661189191837685E-4</v>
      </c>
      <c r="I14" s="269">
        <v>1.1756459832891399E-3</v>
      </c>
      <c r="J14" s="269">
        <v>5.2812543418234784E-3</v>
      </c>
      <c r="K14" s="269">
        <v>1.3145385239282895E-2</v>
      </c>
      <c r="L14" s="269">
        <v>2.4825765131962106E-3</v>
      </c>
      <c r="M14" s="269">
        <v>3.769668893460517E-2</v>
      </c>
      <c r="N14" s="269">
        <v>0</v>
      </c>
      <c r="O14" s="269">
        <v>3.0520777900636992E-3</v>
      </c>
      <c r="P14" s="269">
        <v>5.3182670771311268E-3</v>
      </c>
      <c r="Q14" s="269">
        <v>9.9330563109788859E-3</v>
      </c>
      <c r="R14" s="269">
        <v>8.2494666244396619E-3</v>
      </c>
      <c r="S14" s="269">
        <v>6.9119290829877042E-3</v>
      </c>
      <c r="T14" s="269">
        <v>3.5356588146923162E-2</v>
      </c>
      <c r="U14" s="269">
        <v>1.0413926502644678E-2</v>
      </c>
      <c r="V14" s="269">
        <v>2.8211116948691139E-3</v>
      </c>
      <c r="W14" s="269">
        <v>1.4991849653716457E-3</v>
      </c>
      <c r="X14" s="269">
        <v>2.7544848572944175E-3</v>
      </c>
      <c r="Y14" s="269">
        <v>5.4711785519554357E-2</v>
      </c>
      <c r="Z14" s="269">
        <v>4.9492867054687569E-5</v>
      </c>
      <c r="AA14" s="269">
        <v>3.7734616157274101E-3</v>
      </c>
      <c r="AB14" s="269">
        <v>4.3617016103080376E-4</v>
      </c>
      <c r="AC14" s="269">
        <v>2.0625834817680357E-4</v>
      </c>
      <c r="AD14" s="269">
        <v>1.0349005945734235E-5</v>
      </c>
      <c r="AE14" s="269">
        <v>7.4342404886774079E-5</v>
      </c>
      <c r="AF14" s="269">
        <v>4.9276953724807727E-5</v>
      </c>
      <c r="AG14" s="269">
        <v>3.3970929322440499E-6</v>
      </c>
      <c r="AH14" s="269">
        <v>1.9424385509198279E-4</v>
      </c>
      <c r="AI14" s="269">
        <v>1.4579527917662205E-3</v>
      </c>
      <c r="AJ14" s="269">
        <v>6.5580031502120606E-4</v>
      </c>
      <c r="AK14" s="269">
        <v>4.8195737217301878E-4</v>
      </c>
      <c r="AL14" s="269">
        <v>1.501891059238156E-3</v>
      </c>
      <c r="AM14" s="269">
        <v>1.4619197357319048E-3</v>
      </c>
      <c r="AN14" s="269">
        <v>1.0225255959883585E-3</v>
      </c>
      <c r="AO14" s="269">
        <v>9.928429551908887E-4</v>
      </c>
      <c r="AP14" s="269">
        <v>5.376759488307464E-3</v>
      </c>
      <c r="AQ14" s="270">
        <v>2.3657583662353176E-3</v>
      </c>
    </row>
    <row r="15" spans="1:43" x14ac:dyDescent="0.15">
      <c r="A15" s="4" t="s">
        <v>239</v>
      </c>
      <c r="B15" s="5" t="s">
        <v>217</v>
      </c>
      <c r="C15" s="269">
        <v>1.5216062349143861E-5</v>
      </c>
      <c r="D15" s="269">
        <v>2.3180637324027227E-5</v>
      </c>
      <c r="E15" s="269">
        <v>2.647342460934866E-4</v>
      </c>
      <c r="F15" s="269">
        <v>1.0852460466686097E-3</v>
      </c>
      <c r="G15" s="269">
        <v>0</v>
      </c>
      <c r="H15" s="269">
        <v>8.4979459469391313E-5</v>
      </c>
      <c r="I15" s="269">
        <v>2.1929642689570402E-3</v>
      </c>
      <c r="J15" s="269">
        <v>2.0760903067343578E-4</v>
      </c>
      <c r="K15" s="269">
        <v>0</v>
      </c>
      <c r="L15" s="269">
        <v>1.1798507570291081E-3</v>
      </c>
      <c r="M15" s="269">
        <v>3.9827139115722731E-3</v>
      </c>
      <c r="N15" s="269">
        <v>0.24699258615876168</v>
      </c>
      <c r="O15" s="269">
        <v>1.1293133940264929E-3</v>
      </c>
      <c r="P15" s="269">
        <v>0.19025907922562552</v>
      </c>
      <c r="Q15" s="269">
        <v>6.7503412079878158E-2</v>
      </c>
      <c r="R15" s="269">
        <v>8.3895519067414673E-2</v>
      </c>
      <c r="S15" s="269">
        <v>2.1717947575497522E-2</v>
      </c>
      <c r="T15" s="269">
        <v>8.8304620946173459E-3</v>
      </c>
      <c r="U15" s="269">
        <v>7.2077274434365957E-2</v>
      </c>
      <c r="V15" s="269">
        <v>5.7196724713019361E-3</v>
      </c>
      <c r="W15" s="269">
        <v>4.2218291832588566E-2</v>
      </c>
      <c r="X15" s="269">
        <v>2.8104098903774964E-3</v>
      </c>
      <c r="Y15" s="269">
        <v>1.9180840897832424E-2</v>
      </c>
      <c r="Z15" s="269">
        <v>0</v>
      </c>
      <c r="AA15" s="269">
        <v>1.836102968654482E-5</v>
      </c>
      <c r="AB15" s="269">
        <v>0</v>
      </c>
      <c r="AC15" s="269">
        <v>0</v>
      </c>
      <c r="AD15" s="269">
        <v>0</v>
      </c>
      <c r="AE15" s="269">
        <v>0</v>
      </c>
      <c r="AF15" s="269">
        <v>4.654468462722156E-5</v>
      </c>
      <c r="AG15" s="269">
        <v>0</v>
      </c>
      <c r="AH15" s="269">
        <v>3.7250501632129136E-5</v>
      </c>
      <c r="AI15" s="269">
        <v>0</v>
      </c>
      <c r="AJ15" s="269">
        <v>2.5227693833457968E-6</v>
      </c>
      <c r="AK15" s="269">
        <v>3.2564687308987756E-6</v>
      </c>
      <c r="AL15" s="269">
        <v>2.0560830749652138E-4</v>
      </c>
      <c r="AM15" s="269">
        <v>2.1681990400567853E-5</v>
      </c>
      <c r="AN15" s="269">
        <v>2.2700631347378084E-5</v>
      </c>
      <c r="AO15" s="269">
        <v>2.080251705561663E-5</v>
      </c>
      <c r="AP15" s="269">
        <v>2.4301033728588607E-5</v>
      </c>
      <c r="AQ15" s="270">
        <v>2.1506236283803429E-3</v>
      </c>
    </row>
    <row r="16" spans="1:43" x14ac:dyDescent="0.15">
      <c r="A16" s="4" t="s">
        <v>240</v>
      </c>
      <c r="B16" s="5" t="s">
        <v>218</v>
      </c>
      <c r="C16" s="269">
        <v>0</v>
      </c>
      <c r="D16" s="269">
        <v>0</v>
      </c>
      <c r="E16" s="269">
        <v>0</v>
      </c>
      <c r="F16" s="269">
        <v>6.4957217310371285E-4</v>
      </c>
      <c r="G16" s="269">
        <v>3.2217563451102403E-4</v>
      </c>
      <c r="H16" s="269">
        <v>0</v>
      </c>
      <c r="I16" s="269">
        <v>6.6158359363160761E-4</v>
      </c>
      <c r="J16" s="269">
        <v>1.0687872598322838E-2</v>
      </c>
      <c r="K16" s="269">
        <v>0</v>
      </c>
      <c r="L16" s="269">
        <v>2.1703737092639598E-3</v>
      </c>
      <c r="M16" s="269">
        <v>1.2717364317421383E-2</v>
      </c>
      <c r="N16" s="269">
        <v>-3.4122281850048085E-5</v>
      </c>
      <c r="O16" s="269">
        <v>0.26431637345093828</v>
      </c>
      <c r="P16" s="269">
        <v>5.9244865089107479E-2</v>
      </c>
      <c r="Q16" s="269">
        <v>2.9016367843504677E-2</v>
      </c>
      <c r="R16" s="269">
        <v>1.9796106882897072E-2</v>
      </c>
      <c r="S16" s="269">
        <v>4.8710890356425403E-2</v>
      </c>
      <c r="T16" s="269">
        <v>6.6407521839561362E-2</v>
      </c>
      <c r="U16" s="269">
        <v>8.6214361723358252E-2</v>
      </c>
      <c r="V16" s="269">
        <v>3.017797683347696E-2</v>
      </c>
      <c r="W16" s="269">
        <v>3.8530752403213193E-2</v>
      </c>
      <c r="X16" s="269">
        <v>7.1879005600998247E-3</v>
      </c>
      <c r="Y16" s="269">
        <v>1.0776027415454477E-2</v>
      </c>
      <c r="Z16" s="269">
        <v>3.4980511469757786E-3</v>
      </c>
      <c r="AA16" s="269">
        <v>2.5786446103897507E-4</v>
      </c>
      <c r="AB16" s="269">
        <v>4.0246381640673928E-6</v>
      </c>
      <c r="AC16" s="269">
        <v>1.1846252850921932E-5</v>
      </c>
      <c r="AD16" s="269">
        <v>0</v>
      </c>
      <c r="AE16" s="269">
        <v>0</v>
      </c>
      <c r="AF16" s="269">
        <v>2.0759753143468732E-5</v>
      </c>
      <c r="AG16" s="269">
        <v>6.3092782443210062E-5</v>
      </c>
      <c r="AH16" s="269">
        <v>2.2423528461118419E-4</v>
      </c>
      <c r="AI16" s="269">
        <v>6.5465816337602467E-5</v>
      </c>
      <c r="AJ16" s="269">
        <v>1.925728215554994E-3</v>
      </c>
      <c r="AK16" s="269">
        <v>1.9685353478283098E-4</v>
      </c>
      <c r="AL16" s="269">
        <v>3.6204299450937863E-4</v>
      </c>
      <c r="AM16" s="269">
        <v>6.9182464405783523E-4</v>
      </c>
      <c r="AN16" s="269">
        <v>3.1323351781653477E-4</v>
      </c>
      <c r="AO16" s="269">
        <v>2.0547992141053793E-4</v>
      </c>
      <c r="AP16" s="269">
        <v>9.6331790113840998E-4</v>
      </c>
      <c r="AQ16" s="270">
        <v>1.8736082510414313E-3</v>
      </c>
    </row>
    <row r="17" spans="1:43" x14ac:dyDescent="0.15">
      <c r="A17" s="4" t="s">
        <v>241</v>
      </c>
      <c r="B17" s="5" t="s">
        <v>219</v>
      </c>
      <c r="C17" s="269">
        <v>1.462835200444148E-3</v>
      </c>
      <c r="D17" s="269">
        <v>1.0469921191352297E-3</v>
      </c>
      <c r="E17" s="269">
        <v>1.2520552610039927E-3</v>
      </c>
      <c r="F17" s="269">
        <v>1.7958166016993503E-3</v>
      </c>
      <c r="G17" s="269">
        <v>5.6871153153948842E-3</v>
      </c>
      <c r="H17" s="269">
        <v>1.6291557635213039E-3</v>
      </c>
      <c r="I17" s="269">
        <v>4.5614712312290577E-3</v>
      </c>
      <c r="J17" s="269">
        <v>9.7009312063521969E-3</v>
      </c>
      <c r="K17" s="269">
        <v>8.2360081858759616E-5</v>
      </c>
      <c r="L17" s="269">
        <v>1.9816728177306118E-3</v>
      </c>
      <c r="M17" s="269">
        <v>9.0436865888130786E-3</v>
      </c>
      <c r="N17" s="269">
        <v>8.0652666191022743E-5</v>
      </c>
      <c r="O17" s="269">
        <v>1.8641318721938441E-4</v>
      </c>
      <c r="P17" s="269">
        <v>6.374793794621568E-2</v>
      </c>
      <c r="Q17" s="269">
        <v>1.9776881409690916E-2</v>
      </c>
      <c r="R17" s="269">
        <v>2.9819409204674636E-2</v>
      </c>
      <c r="S17" s="269">
        <v>3.4697186604650439E-2</v>
      </c>
      <c r="T17" s="269">
        <v>2.1414282406185869E-2</v>
      </c>
      <c r="U17" s="269">
        <v>2.5923945378703409E-2</v>
      </c>
      <c r="V17" s="269">
        <v>3.3733120868539433E-2</v>
      </c>
      <c r="W17" s="269">
        <v>1.3367185647977625E-2</v>
      </c>
      <c r="X17" s="269">
        <v>7.6728201507568995E-3</v>
      </c>
      <c r="Y17" s="269">
        <v>8.6881441141816257E-2</v>
      </c>
      <c r="Z17" s="269">
        <v>1.0766126263251894E-3</v>
      </c>
      <c r="AA17" s="269">
        <v>6.9339888580951625E-4</v>
      </c>
      <c r="AB17" s="269">
        <v>1.3314844592789626E-4</v>
      </c>
      <c r="AC17" s="269">
        <v>2.411169982673557E-3</v>
      </c>
      <c r="AD17" s="269">
        <v>1.0484126498141448E-4</v>
      </c>
      <c r="AE17" s="269">
        <v>3.237476212810103E-4</v>
      </c>
      <c r="AF17" s="269">
        <v>1.2725234397109584E-3</v>
      </c>
      <c r="AG17" s="269">
        <v>5.6687618511285388E-4</v>
      </c>
      <c r="AH17" s="269">
        <v>3.9465632957817499E-3</v>
      </c>
      <c r="AI17" s="269">
        <v>1.873347162604641E-4</v>
      </c>
      <c r="AJ17" s="269">
        <v>3.8897683186943583E-4</v>
      </c>
      <c r="AK17" s="269">
        <v>2.1419423077486698E-3</v>
      </c>
      <c r="AL17" s="269">
        <v>2.1942768871527985E-3</v>
      </c>
      <c r="AM17" s="269">
        <v>1.1137777054703046E-3</v>
      </c>
      <c r="AN17" s="269">
        <v>2.5863468665855154E-3</v>
      </c>
      <c r="AO17" s="269">
        <v>1.8487319275073885E-3</v>
      </c>
      <c r="AP17" s="269">
        <v>3.8819343622847956E-4</v>
      </c>
      <c r="AQ17" s="270">
        <v>2.6058624849346879E-3</v>
      </c>
    </row>
    <row r="18" spans="1:43" x14ac:dyDescent="0.15">
      <c r="A18" s="4" t="s">
        <v>242</v>
      </c>
      <c r="B18" s="5" t="s">
        <v>8</v>
      </c>
      <c r="C18" s="269">
        <v>0</v>
      </c>
      <c r="D18" s="269">
        <v>3.3115196177181756E-5</v>
      </c>
      <c r="E18" s="269">
        <v>0</v>
      </c>
      <c r="F18" s="269">
        <v>3.7487747303497851E-4</v>
      </c>
      <c r="G18" s="269">
        <v>0</v>
      </c>
      <c r="H18" s="269">
        <v>0</v>
      </c>
      <c r="I18" s="269">
        <v>8.4567095634201694E-5</v>
      </c>
      <c r="J18" s="269">
        <v>1.1977444077313603E-5</v>
      </c>
      <c r="K18" s="269">
        <v>0</v>
      </c>
      <c r="L18" s="269">
        <v>3.3978698741220865E-4</v>
      </c>
      <c r="M18" s="269">
        <v>1.5659270230048744E-3</v>
      </c>
      <c r="N18" s="269">
        <v>0</v>
      </c>
      <c r="O18" s="269">
        <v>0</v>
      </c>
      <c r="P18" s="269">
        <v>7.6468218553070271E-4</v>
      </c>
      <c r="Q18" s="269">
        <v>0.12884784253124612</v>
      </c>
      <c r="R18" s="269">
        <v>2.6270607178180413E-2</v>
      </c>
      <c r="S18" s="269">
        <v>1.2791330643208467E-2</v>
      </c>
      <c r="T18" s="269">
        <v>2.2376470150656368E-3</v>
      </c>
      <c r="U18" s="269">
        <v>2.271755958959569E-2</v>
      </c>
      <c r="V18" s="269">
        <v>1.5287523935523062E-3</v>
      </c>
      <c r="W18" s="269">
        <v>8.3711893945887256E-3</v>
      </c>
      <c r="X18" s="269">
        <v>1.2610269063121193E-3</v>
      </c>
      <c r="Y18" s="269">
        <v>6.1662404519468583E-3</v>
      </c>
      <c r="Z18" s="269">
        <v>0</v>
      </c>
      <c r="AA18" s="269">
        <v>7.1651218200316676E-3</v>
      </c>
      <c r="AB18" s="269">
        <v>0</v>
      </c>
      <c r="AC18" s="269">
        <v>3.8333386052043827E-6</v>
      </c>
      <c r="AD18" s="269">
        <v>3.0709216456184672E-8</v>
      </c>
      <c r="AE18" s="269">
        <v>0</v>
      </c>
      <c r="AF18" s="269">
        <v>5.1597322958436172E-5</v>
      </c>
      <c r="AG18" s="269">
        <v>1.0410446082683378E-6</v>
      </c>
      <c r="AH18" s="269">
        <v>3.3082902774312294E-4</v>
      </c>
      <c r="AI18" s="269">
        <v>0</v>
      </c>
      <c r="AJ18" s="269">
        <v>4.2758803107555879E-8</v>
      </c>
      <c r="AK18" s="269">
        <v>0</v>
      </c>
      <c r="AL18" s="269">
        <v>6.2542981414122735E-3</v>
      </c>
      <c r="AM18" s="269">
        <v>0</v>
      </c>
      <c r="AN18" s="269">
        <v>0</v>
      </c>
      <c r="AO18" s="269">
        <v>1.3607293509320996E-5</v>
      </c>
      <c r="AP18" s="269">
        <v>0</v>
      </c>
      <c r="AQ18" s="270">
        <v>0</v>
      </c>
    </row>
    <row r="19" spans="1:43" x14ac:dyDescent="0.15">
      <c r="A19" s="4" t="s">
        <v>243</v>
      </c>
      <c r="B19" s="5" t="s">
        <v>9</v>
      </c>
      <c r="C19" s="269">
        <v>0</v>
      </c>
      <c r="D19" s="269">
        <v>1.8158165903821329E-4</v>
      </c>
      <c r="E19" s="269">
        <v>0</v>
      </c>
      <c r="F19" s="269">
        <v>3.8719833825864972E-4</v>
      </c>
      <c r="G19" s="269">
        <v>0</v>
      </c>
      <c r="H19" s="269">
        <v>0</v>
      </c>
      <c r="I19" s="269">
        <v>4.4985171228891841E-5</v>
      </c>
      <c r="J19" s="269">
        <v>0</v>
      </c>
      <c r="K19" s="269">
        <v>4.4760914053673705E-5</v>
      </c>
      <c r="L19" s="269">
        <v>2.6599929660332125E-3</v>
      </c>
      <c r="M19" s="269">
        <v>1.8332689171164688E-3</v>
      </c>
      <c r="N19" s="269">
        <v>2.2954989608214163E-4</v>
      </c>
      <c r="O19" s="269">
        <v>1.0196960668410771E-5</v>
      </c>
      <c r="P19" s="269">
        <v>4.9561808100780016E-4</v>
      </c>
      <c r="Q19" s="269">
        <v>5.4309360556965003E-3</v>
      </c>
      <c r="R19" s="269">
        <v>5.399256873393482E-2</v>
      </c>
      <c r="S19" s="269">
        <v>1.5826922816146174E-3</v>
      </c>
      <c r="T19" s="269">
        <v>2.4649659347305833E-3</v>
      </c>
      <c r="U19" s="269">
        <v>2.8408620105721803E-3</v>
      </c>
      <c r="V19" s="269">
        <v>8.9124241620327268E-4</v>
      </c>
      <c r="W19" s="269">
        <v>1.4437811429325958E-3</v>
      </c>
      <c r="X19" s="269">
        <v>2.1119369033483285E-4</v>
      </c>
      <c r="Y19" s="269">
        <v>7.2301371633033549E-5</v>
      </c>
      <c r="Z19" s="269">
        <v>3.5691971433668923E-6</v>
      </c>
      <c r="AA19" s="269">
        <v>1.9225078142382225E-4</v>
      </c>
      <c r="AB19" s="269">
        <v>0</v>
      </c>
      <c r="AC19" s="269">
        <v>2.6957026320469533E-6</v>
      </c>
      <c r="AD19" s="269">
        <v>0</v>
      </c>
      <c r="AE19" s="269">
        <v>0</v>
      </c>
      <c r="AF19" s="269">
        <v>6.4187728800076929E-5</v>
      </c>
      <c r="AG19" s="269">
        <v>2.520423788439134E-6</v>
      </c>
      <c r="AH19" s="269">
        <v>2.0822075271292696E-5</v>
      </c>
      <c r="AI19" s="269">
        <v>0</v>
      </c>
      <c r="AJ19" s="269">
        <v>0</v>
      </c>
      <c r="AK19" s="269">
        <v>0</v>
      </c>
      <c r="AL19" s="269">
        <v>9.6985570484147254E-3</v>
      </c>
      <c r="AM19" s="269">
        <v>0</v>
      </c>
      <c r="AN19" s="269">
        <v>0</v>
      </c>
      <c r="AO19" s="269">
        <v>1.1159938561601393E-5</v>
      </c>
      <c r="AP19" s="269">
        <v>0</v>
      </c>
      <c r="AQ19" s="270">
        <v>0</v>
      </c>
    </row>
    <row r="20" spans="1:43" x14ac:dyDescent="0.15">
      <c r="A20" s="4" t="s">
        <v>244</v>
      </c>
      <c r="B20" s="5" t="s">
        <v>10</v>
      </c>
      <c r="C20" s="269">
        <v>6.0582470464183899E-6</v>
      </c>
      <c r="D20" s="269">
        <v>2.9803676559463579E-5</v>
      </c>
      <c r="E20" s="269">
        <v>1.3364233617821482E-5</v>
      </c>
      <c r="F20" s="269">
        <v>0</v>
      </c>
      <c r="G20" s="269">
        <v>0</v>
      </c>
      <c r="H20" s="269">
        <v>0</v>
      </c>
      <c r="I20" s="269">
        <v>0</v>
      </c>
      <c r="J20" s="269">
        <v>3.9924813591045342E-7</v>
      </c>
      <c r="K20" s="269">
        <v>0</v>
      </c>
      <c r="L20" s="269">
        <v>0</v>
      </c>
      <c r="M20" s="269">
        <v>0</v>
      </c>
      <c r="N20" s="269">
        <v>0</v>
      </c>
      <c r="O20" s="269">
        <v>0</v>
      </c>
      <c r="P20" s="269">
        <v>1.2252919258013222E-5</v>
      </c>
      <c r="Q20" s="269">
        <v>2.0137862222952296E-3</v>
      </c>
      <c r="R20" s="269">
        <v>1.6255973033677377E-3</v>
      </c>
      <c r="S20" s="269">
        <v>5.6357018184495039E-2</v>
      </c>
      <c r="T20" s="269">
        <v>7.8825289833982615E-6</v>
      </c>
      <c r="U20" s="269">
        <v>1.8696331200955684E-4</v>
      </c>
      <c r="V20" s="269">
        <v>5.6063887400594967E-4</v>
      </c>
      <c r="W20" s="269">
        <v>1.0598152794090052E-4</v>
      </c>
      <c r="X20" s="269">
        <v>4.9789797386200817E-5</v>
      </c>
      <c r="Y20" s="269">
        <v>1.3914625833271835E-4</v>
      </c>
      <c r="Z20" s="269">
        <v>0</v>
      </c>
      <c r="AA20" s="269">
        <v>7.2094043033933342E-5</v>
      </c>
      <c r="AB20" s="269">
        <v>2.0123190820336966E-5</v>
      </c>
      <c r="AC20" s="269">
        <v>7.3827628414555632E-4</v>
      </c>
      <c r="AD20" s="269">
        <v>1.1208864006507405E-5</v>
      </c>
      <c r="AE20" s="269">
        <v>0</v>
      </c>
      <c r="AF20" s="269">
        <v>3.0205990023565616E-5</v>
      </c>
      <c r="AG20" s="269">
        <v>5.1668687663002246E-5</v>
      </c>
      <c r="AH20" s="269">
        <v>3.87088428520092E-3</v>
      </c>
      <c r="AI20" s="269">
        <v>0</v>
      </c>
      <c r="AJ20" s="269">
        <v>1.3761159673471544E-2</v>
      </c>
      <c r="AK20" s="269">
        <v>0</v>
      </c>
      <c r="AL20" s="269">
        <v>3.1070290119047978E-3</v>
      </c>
      <c r="AM20" s="269">
        <v>3.6290423649177398E-5</v>
      </c>
      <c r="AN20" s="269">
        <v>0</v>
      </c>
      <c r="AO20" s="269">
        <v>3.1943855719615355E-3</v>
      </c>
      <c r="AP20" s="269">
        <v>2.33850716880495E-2</v>
      </c>
      <c r="AQ20" s="270">
        <v>0</v>
      </c>
    </row>
    <row r="21" spans="1:43" x14ac:dyDescent="0.15">
      <c r="A21" s="4" t="s">
        <v>245</v>
      </c>
      <c r="B21" s="5" t="s">
        <v>220</v>
      </c>
      <c r="C21" s="269">
        <v>0</v>
      </c>
      <c r="D21" s="269">
        <v>0</v>
      </c>
      <c r="E21" s="269">
        <v>2.0403410103544245E-6</v>
      </c>
      <c r="F21" s="269">
        <v>7.1097451782495922E-5</v>
      </c>
      <c r="G21" s="269">
        <v>2.7012528625013576E-7</v>
      </c>
      <c r="H21" s="269">
        <v>0</v>
      </c>
      <c r="I21" s="269">
        <v>4.6493054063379831E-6</v>
      </c>
      <c r="J21" s="269">
        <v>2.3954888154627205E-6</v>
      </c>
      <c r="K21" s="269">
        <v>0</v>
      </c>
      <c r="L21" s="269">
        <v>0</v>
      </c>
      <c r="M21" s="269">
        <v>6.7357494107229624E-8</v>
      </c>
      <c r="N21" s="269">
        <v>0</v>
      </c>
      <c r="O21" s="269">
        <v>1.2427545814625628E-5</v>
      </c>
      <c r="P21" s="269">
        <v>2.7156470028984403E-4</v>
      </c>
      <c r="Q21" s="269">
        <v>8.7710225694127564E-3</v>
      </c>
      <c r="R21" s="269">
        <v>4.7105890327959858E-3</v>
      </c>
      <c r="S21" s="269">
        <v>0.11321189673175013</v>
      </c>
      <c r="T21" s="269">
        <v>0.29385194835820139</v>
      </c>
      <c r="U21" s="269">
        <v>0.10277870429523117</v>
      </c>
      <c r="V21" s="269">
        <v>0.24899879722732288</v>
      </c>
      <c r="W21" s="269">
        <v>5.8332310196542647E-3</v>
      </c>
      <c r="X21" s="269">
        <v>6.1630802281175019E-3</v>
      </c>
      <c r="Y21" s="269">
        <v>2.8367829121088027E-4</v>
      </c>
      <c r="Z21" s="269">
        <v>5.7583047246319198E-6</v>
      </c>
      <c r="AA21" s="269">
        <v>1.5390863119603746E-5</v>
      </c>
      <c r="AB21" s="269">
        <v>0</v>
      </c>
      <c r="AC21" s="269">
        <v>2.784735012554926E-5</v>
      </c>
      <c r="AD21" s="269">
        <v>4.0259782774058106E-5</v>
      </c>
      <c r="AE21" s="269">
        <v>0</v>
      </c>
      <c r="AF21" s="269">
        <v>4.7917684173747271E-6</v>
      </c>
      <c r="AG21" s="269">
        <v>5.6183533753597563E-4</v>
      </c>
      <c r="AH21" s="269">
        <v>1.9213140143104965E-3</v>
      </c>
      <c r="AI21" s="269">
        <v>7.199901418881707E-4</v>
      </c>
      <c r="AJ21" s="269">
        <v>1.2057982476330757E-6</v>
      </c>
      <c r="AK21" s="269">
        <v>0</v>
      </c>
      <c r="AL21" s="269">
        <v>9.8303557318879485E-3</v>
      </c>
      <c r="AM21" s="269">
        <v>6.150919262572441E-7</v>
      </c>
      <c r="AN21" s="269">
        <v>0</v>
      </c>
      <c r="AO21" s="269">
        <v>1.9334104086984869E-5</v>
      </c>
      <c r="AP21" s="269">
        <v>3.1973306249104286E-2</v>
      </c>
      <c r="AQ21" s="270">
        <v>0</v>
      </c>
    </row>
    <row r="22" spans="1:43" x14ac:dyDescent="0.15">
      <c r="A22" s="4" t="s">
        <v>246</v>
      </c>
      <c r="B22" s="5" t="s">
        <v>221</v>
      </c>
      <c r="C22" s="269">
        <v>6.3782674053487959E-5</v>
      </c>
      <c r="D22" s="269">
        <v>0</v>
      </c>
      <c r="E22" s="269">
        <v>3.1543672020079401E-4</v>
      </c>
      <c r="F22" s="269">
        <v>1.0755509396073602E-3</v>
      </c>
      <c r="G22" s="269">
        <v>0</v>
      </c>
      <c r="H22" s="269">
        <v>0</v>
      </c>
      <c r="I22" s="269">
        <v>3.7948384667947862E-5</v>
      </c>
      <c r="J22" s="269">
        <v>1.1977444077313603E-6</v>
      </c>
      <c r="K22" s="269">
        <v>0</v>
      </c>
      <c r="L22" s="269">
        <v>2.6957270219049762E-5</v>
      </c>
      <c r="M22" s="269">
        <v>1.987046076163274E-5</v>
      </c>
      <c r="N22" s="269">
        <v>0</v>
      </c>
      <c r="O22" s="269">
        <v>7.6477205013080788E-6</v>
      </c>
      <c r="P22" s="269">
        <v>3.6183620747643125E-4</v>
      </c>
      <c r="Q22" s="269">
        <v>9.9269723646879648E-3</v>
      </c>
      <c r="R22" s="269">
        <v>1.0349301162754324E-2</v>
      </c>
      <c r="S22" s="269">
        <v>1.7870668663273984E-2</v>
      </c>
      <c r="T22" s="269">
        <v>7.622877534669675E-3</v>
      </c>
      <c r="U22" s="269">
        <v>9.5771431399052767E-2</v>
      </c>
      <c r="V22" s="269">
        <v>1.3202178515509179E-2</v>
      </c>
      <c r="W22" s="269">
        <v>5.0616314437348126E-2</v>
      </c>
      <c r="X22" s="269">
        <v>1.9930077190703889E-3</v>
      </c>
      <c r="Y22" s="269">
        <v>7.3447233469036786E-3</v>
      </c>
      <c r="Z22" s="269">
        <v>7.1859835819786762E-6</v>
      </c>
      <c r="AA22" s="269">
        <v>1.4958838891685044E-4</v>
      </c>
      <c r="AB22" s="269">
        <v>0</v>
      </c>
      <c r="AC22" s="269">
        <v>1.816507874530722E-4</v>
      </c>
      <c r="AD22" s="269">
        <v>2.6717018316880666E-6</v>
      </c>
      <c r="AE22" s="269">
        <v>1.3697200900362672E-5</v>
      </c>
      <c r="AF22" s="269">
        <v>1.8642587842726088E-4</v>
      </c>
      <c r="AG22" s="269">
        <v>9.522818574580901E-5</v>
      </c>
      <c r="AH22" s="269">
        <v>1.7498184356425789E-3</v>
      </c>
      <c r="AI22" s="269">
        <v>5.8884819263010544E-4</v>
      </c>
      <c r="AJ22" s="269">
        <v>7.5281148751162876E-5</v>
      </c>
      <c r="AK22" s="269">
        <v>0</v>
      </c>
      <c r="AL22" s="269">
        <v>6.3715749633741136E-3</v>
      </c>
      <c r="AM22" s="269">
        <v>6.3662014367624754E-5</v>
      </c>
      <c r="AN22" s="269">
        <v>2.4108422438688353E-5</v>
      </c>
      <c r="AO22" s="269">
        <v>2.7121587530628649E-4</v>
      </c>
      <c r="AP22" s="269">
        <v>0</v>
      </c>
      <c r="AQ22" s="270">
        <v>1.9794567133165868E-4</v>
      </c>
    </row>
    <row r="23" spans="1:43" x14ac:dyDescent="0.15">
      <c r="A23" s="4" t="s">
        <v>247</v>
      </c>
      <c r="B23" s="5" t="s">
        <v>11</v>
      </c>
      <c r="C23" s="269">
        <v>3.6228719878913957E-7</v>
      </c>
      <c r="D23" s="269">
        <v>9.6585988850113444E-5</v>
      </c>
      <c r="E23" s="269">
        <v>2.9176876448068272E-5</v>
      </c>
      <c r="F23" s="269">
        <v>4.4435907364059951E-6</v>
      </c>
      <c r="G23" s="269">
        <v>9.3984970284961027E-6</v>
      </c>
      <c r="H23" s="269">
        <v>1.5311614318809247E-6</v>
      </c>
      <c r="I23" s="269">
        <v>4.9006192120859823E-6</v>
      </c>
      <c r="J23" s="269">
        <v>7.5857145822986153E-6</v>
      </c>
      <c r="K23" s="269">
        <v>3.2227858118645072E-5</v>
      </c>
      <c r="L23" s="269">
        <v>1.880739782724402E-6</v>
      </c>
      <c r="M23" s="269">
        <v>5.7927444932217481E-6</v>
      </c>
      <c r="N23" s="269">
        <v>0</v>
      </c>
      <c r="O23" s="269">
        <v>1.2746200835513464E-6</v>
      </c>
      <c r="P23" s="269">
        <v>3.7508936504122109E-5</v>
      </c>
      <c r="Q23" s="269">
        <v>1.2695167927057539E-3</v>
      </c>
      <c r="R23" s="269">
        <v>5.6029087890418157E-5</v>
      </c>
      <c r="S23" s="269">
        <v>2.1309198406071959E-5</v>
      </c>
      <c r="T23" s="269">
        <v>3.6722200892717648E-5</v>
      </c>
      <c r="U23" s="269">
        <v>2.1707350832570268E-5</v>
      </c>
      <c r="V23" s="269">
        <v>2.3284430596086279E-2</v>
      </c>
      <c r="W23" s="269">
        <v>3.2431505817980493E-4</v>
      </c>
      <c r="X23" s="269">
        <v>1.5810030449646706E-5</v>
      </c>
      <c r="Y23" s="269">
        <v>2.0524632894646871E-3</v>
      </c>
      <c r="Z23" s="269">
        <v>1.2706341830386137E-5</v>
      </c>
      <c r="AA23" s="269">
        <v>8.3704694159248451E-6</v>
      </c>
      <c r="AB23" s="269">
        <v>2.0961657104517674E-5</v>
      </c>
      <c r="AC23" s="269">
        <v>2.0253630004723414E-4</v>
      </c>
      <c r="AD23" s="269">
        <v>9.7071833217999756E-5</v>
      </c>
      <c r="AE23" s="269">
        <v>3.9913869290338343E-5</v>
      </c>
      <c r="AF23" s="269">
        <v>5.166597293576246E-5</v>
      </c>
      <c r="AG23" s="269">
        <v>1.0073476380533364E-4</v>
      </c>
      <c r="AH23" s="269">
        <v>2.0543014889407561E-3</v>
      </c>
      <c r="AI23" s="269">
        <v>8.1163081294720354E-5</v>
      </c>
      <c r="AJ23" s="269">
        <v>1.5735239543580563E-5</v>
      </c>
      <c r="AK23" s="269">
        <v>4.9661148146206326E-5</v>
      </c>
      <c r="AL23" s="269">
        <v>1.0481911122626278E-3</v>
      </c>
      <c r="AM23" s="269">
        <v>6.3046922441367511E-6</v>
      </c>
      <c r="AN23" s="269">
        <v>8.4584781402891979E-5</v>
      </c>
      <c r="AO23" s="269">
        <v>1.7899954087621182E-4</v>
      </c>
      <c r="AP23" s="269">
        <v>0</v>
      </c>
      <c r="AQ23" s="270">
        <v>0</v>
      </c>
    </row>
    <row r="24" spans="1:43" x14ac:dyDescent="0.15">
      <c r="A24" s="4" t="s">
        <v>248</v>
      </c>
      <c r="B24" s="5" t="s">
        <v>222</v>
      </c>
      <c r="C24" s="269">
        <v>0</v>
      </c>
      <c r="D24" s="269">
        <v>0</v>
      </c>
      <c r="E24" s="269">
        <v>2.144949293955296E-2</v>
      </c>
      <c r="F24" s="269">
        <v>6.0594419132809031E-6</v>
      </c>
      <c r="G24" s="269">
        <v>0</v>
      </c>
      <c r="H24" s="269">
        <v>0</v>
      </c>
      <c r="I24" s="269">
        <v>0</v>
      </c>
      <c r="J24" s="269">
        <v>0</v>
      </c>
      <c r="K24" s="269">
        <v>0</v>
      </c>
      <c r="L24" s="269">
        <v>0</v>
      </c>
      <c r="M24" s="269">
        <v>0</v>
      </c>
      <c r="N24" s="269">
        <v>0</v>
      </c>
      <c r="O24" s="269">
        <v>0</v>
      </c>
      <c r="P24" s="269">
        <v>0</v>
      </c>
      <c r="Q24" s="269">
        <v>0</v>
      </c>
      <c r="R24" s="269">
        <v>8.2913000017210724E-6</v>
      </c>
      <c r="S24" s="269">
        <v>0</v>
      </c>
      <c r="T24" s="269">
        <v>0</v>
      </c>
      <c r="U24" s="269">
        <v>0</v>
      </c>
      <c r="V24" s="269">
        <v>0</v>
      </c>
      <c r="W24" s="269">
        <v>0.20657537197778905</v>
      </c>
      <c r="X24" s="269">
        <v>0</v>
      </c>
      <c r="Y24" s="269">
        <v>0</v>
      </c>
      <c r="Z24" s="269">
        <v>0</v>
      </c>
      <c r="AA24" s="269">
        <v>0</v>
      </c>
      <c r="AB24" s="269">
        <v>0</v>
      </c>
      <c r="AC24" s="269">
        <v>0</v>
      </c>
      <c r="AD24" s="269">
        <v>0</v>
      </c>
      <c r="AE24" s="269">
        <v>0</v>
      </c>
      <c r="AF24" s="269">
        <v>1.459821172850263E-2</v>
      </c>
      <c r="AG24" s="269">
        <v>0</v>
      </c>
      <c r="AH24" s="269">
        <v>8.4801722106609464E-3</v>
      </c>
      <c r="AI24" s="269">
        <v>7.357256462239904E-5</v>
      </c>
      <c r="AJ24" s="269">
        <v>0</v>
      </c>
      <c r="AK24" s="269">
        <v>0</v>
      </c>
      <c r="AL24" s="269">
        <v>4.1640749177719268E-2</v>
      </c>
      <c r="AM24" s="269">
        <v>0</v>
      </c>
      <c r="AN24" s="269">
        <v>0</v>
      </c>
      <c r="AO24" s="269">
        <v>5.8834412943179271E-5</v>
      </c>
      <c r="AP24" s="269">
        <v>0</v>
      </c>
      <c r="AQ24" s="270">
        <v>0</v>
      </c>
    </row>
    <row r="25" spans="1:43" x14ac:dyDescent="0.15">
      <c r="A25" s="4" t="s">
        <v>249</v>
      </c>
      <c r="B25" s="5" t="s">
        <v>12</v>
      </c>
      <c r="C25" s="269">
        <v>8.5954650619383304E-4</v>
      </c>
      <c r="D25" s="269">
        <v>2.3291021311284501E-3</v>
      </c>
      <c r="E25" s="269">
        <v>2.4023995226418174E-3</v>
      </c>
      <c r="F25" s="269">
        <v>1.7812739411074761E-3</v>
      </c>
      <c r="G25" s="269">
        <v>3.0226926384739764E-3</v>
      </c>
      <c r="H25" s="269">
        <v>1.7565483946537966E-2</v>
      </c>
      <c r="I25" s="269">
        <v>1.5328508610890584E-2</v>
      </c>
      <c r="J25" s="269">
        <v>7.9462356490257544E-3</v>
      </c>
      <c r="K25" s="269">
        <v>5.4966402457911311E-4</v>
      </c>
      <c r="L25" s="269">
        <v>4.5363443559312579E-3</v>
      </c>
      <c r="M25" s="269">
        <v>6.2146718363094346E-3</v>
      </c>
      <c r="N25" s="269">
        <v>3.7224307472779728E-5</v>
      </c>
      <c r="O25" s="269">
        <v>0.11812031776278684</v>
      </c>
      <c r="P25" s="269">
        <v>9.4072412752338247E-4</v>
      </c>
      <c r="Q25" s="269">
        <v>6.6923409200143576E-4</v>
      </c>
      <c r="R25" s="269">
        <v>3.7861090826040861E-3</v>
      </c>
      <c r="S25" s="269">
        <v>3.8279069136725628E-3</v>
      </c>
      <c r="T25" s="269">
        <v>1.5218473022917769E-3</v>
      </c>
      <c r="U25" s="269">
        <v>1.2501566780564125E-3</v>
      </c>
      <c r="V25" s="269">
        <v>2.7477084608497782E-3</v>
      </c>
      <c r="W25" s="269">
        <v>4.1485301192166712E-4</v>
      </c>
      <c r="X25" s="269">
        <v>4.1875343337228421E-2</v>
      </c>
      <c r="Y25" s="269">
        <v>3.2517703936595786E-3</v>
      </c>
      <c r="Z25" s="269">
        <v>4.327818098865714E-3</v>
      </c>
      <c r="AA25" s="269">
        <v>2.4700985231251769E-3</v>
      </c>
      <c r="AB25" s="269">
        <v>4.6714310556843905E-3</v>
      </c>
      <c r="AC25" s="269">
        <v>5.508816715888795E-3</v>
      </c>
      <c r="AD25" s="269">
        <v>1.3322487247537228E-2</v>
      </c>
      <c r="AE25" s="269">
        <v>3.6203202379757171E-5</v>
      </c>
      <c r="AF25" s="269">
        <v>1.2278734944579422E-3</v>
      </c>
      <c r="AG25" s="269">
        <v>1.3559606022695101E-2</v>
      </c>
      <c r="AH25" s="269">
        <v>6.6331204143478366E-3</v>
      </c>
      <c r="AI25" s="269">
        <v>1.2439881721777736E-2</v>
      </c>
      <c r="AJ25" s="269">
        <v>3.0171637683966009E-3</v>
      </c>
      <c r="AK25" s="269">
        <v>2.8979315236268205E-2</v>
      </c>
      <c r="AL25" s="269">
        <v>6.0125819533285076E-3</v>
      </c>
      <c r="AM25" s="269">
        <v>2.842032245271596E-3</v>
      </c>
      <c r="AN25" s="269">
        <v>2.3419191383567701E-3</v>
      </c>
      <c r="AO25" s="269">
        <v>8.8089115046240327E-3</v>
      </c>
      <c r="AP25" s="269">
        <v>0.12858424669910959</v>
      </c>
      <c r="AQ25" s="270">
        <v>6.4721358898843073E-4</v>
      </c>
    </row>
    <row r="26" spans="1:43" x14ac:dyDescent="0.15">
      <c r="A26" s="4" t="s">
        <v>250</v>
      </c>
      <c r="B26" s="5" t="s">
        <v>223</v>
      </c>
      <c r="C26" s="269">
        <v>3.1468869898822645E-3</v>
      </c>
      <c r="D26" s="269">
        <v>3.7916899622873106E-4</v>
      </c>
      <c r="E26" s="269">
        <v>1.0372073526136718E-3</v>
      </c>
      <c r="F26" s="269">
        <v>1.0906995443905625E-3</v>
      </c>
      <c r="G26" s="269">
        <v>6.3758882220075151E-4</v>
      </c>
      <c r="H26" s="269">
        <v>1.6513576042835772E-3</v>
      </c>
      <c r="I26" s="269">
        <v>6.5952282042447408E-3</v>
      </c>
      <c r="J26" s="269">
        <v>5.1459092237498344E-3</v>
      </c>
      <c r="K26" s="269">
        <v>3.4823991133758146E-3</v>
      </c>
      <c r="L26" s="269">
        <v>4.1200739506882566E-3</v>
      </c>
      <c r="M26" s="269">
        <v>3.7988279526595366E-3</v>
      </c>
      <c r="N26" s="269">
        <v>1.2066879672426095E-3</v>
      </c>
      <c r="O26" s="269">
        <v>8.4016582807287001E-3</v>
      </c>
      <c r="P26" s="269">
        <v>5.3325204730026929E-3</v>
      </c>
      <c r="Q26" s="269">
        <v>2.1395211123076204E-3</v>
      </c>
      <c r="R26" s="269">
        <v>1.4095210002925823E-3</v>
      </c>
      <c r="S26" s="269">
        <v>2.1890358362601195E-3</v>
      </c>
      <c r="T26" s="269">
        <v>4.8834391086908235E-3</v>
      </c>
      <c r="U26" s="269">
        <v>2.547462655770666E-3</v>
      </c>
      <c r="V26" s="269">
        <v>2.1564367411507201E-3</v>
      </c>
      <c r="W26" s="269">
        <v>6.7411201378802306E-4</v>
      </c>
      <c r="X26" s="269">
        <v>1.5187068055809879E-3</v>
      </c>
      <c r="Y26" s="269">
        <v>8.1341694726709188E-4</v>
      </c>
      <c r="Z26" s="269">
        <v>2.4980001788405714E-2</v>
      </c>
      <c r="AA26" s="269">
        <v>4.9678735983513952E-2</v>
      </c>
      <c r="AB26" s="269">
        <v>2.5358574298761302E-3</v>
      </c>
      <c r="AC26" s="269">
        <v>3.7427357924291168E-3</v>
      </c>
      <c r="AD26" s="269">
        <v>3.4010457225224526E-3</v>
      </c>
      <c r="AE26" s="269">
        <v>1.4702065633082448E-2</v>
      </c>
      <c r="AF26" s="269">
        <v>9.0364514354408197E-3</v>
      </c>
      <c r="AG26" s="269">
        <v>4.8317893819915395E-3</v>
      </c>
      <c r="AH26" s="269">
        <v>8.0134743660673011E-3</v>
      </c>
      <c r="AI26" s="269">
        <v>6.8062270151459485E-3</v>
      </c>
      <c r="AJ26" s="269">
        <v>3.0419125636352543E-3</v>
      </c>
      <c r="AK26" s="269">
        <v>1.7347208929497778E-3</v>
      </c>
      <c r="AL26" s="269">
        <v>1.6392977786608958E-3</v>
      </c>
      <c r="AM26" s="269">
        <v>2.6690376410117463E-3</v>
      </c>
      <c r="AN26" s="269">
        <v>1.7168598938150106E-3</v>
      </c>
      <c r="AO26" s="269">
        <v>3.9823849180282934E-3</v>
      </c>
      <c r="AP26" s="269">
        <v>0</v>
      </c>
      <c r="AQ26" s="270">
        <v>1.2540057310157164E-2</v>
      </c>
    </row>
    <row r="27" spans="1:43" x14ac:dyDescent="0.15">
      <c r="A27" s="4" t="s">
        <v>251</v>
      </c>
      <c r="B27" s="5" t="s">
        <v>224</v>
      </c>
      <c r="C27" s="269">
        <v>1.232229334881561E-2</v>
      </c>
      <c r="D27" s="269">
        <v>6.2990622328362557E-3</v>
      </c>
      <c r="E27" s="269">
        <v>2.13858343000299E-2</v>
      </c>
      <c r="F27" s="269">
        <v>3.2509309827546261E-2</v>
      </c>
      <c r="G27" s="269">
        <v>8.3559065702210108E-3</v>
      </c>
      <c r="H27" s="269">
        <v>1.5143186561302344E-2</v>
      </c>
      <c r="I27" s="269">
        <v>6.6005434912363103E-2</v>
      </c>
      <c r="J27" s="269">
        <v>4.5058346122581951E-2</v>
      </c>
      <c r="K27" s="269">
        <v>9.8885811327375957E-3</v>
      </c>
      <c r="L27" s="269">
        <v>2.1727559796554108E-2</v>
      </c>
      <c r="M27" s="269">
        <v>2.6913427702978776E-2</v>
      </c>
      <c r="N27" s="269">
        <v>6.7841300369141048E-3</v>
      </c>
      <c r="O27" s="269">
        <v>9.9102348806158966E-2</v>
      </c>
      <c r="P27" s="269">
        <v>2.1028510042517629E-2</v>
      </c>
      <c r="Q27" s="269">
        <v>9.9269723646879648E-3</v>
      </c>
      <c r="R27" s="269">
        <v>8.7529746609078148E-3</v>
      </c>
      <c r="S27" s="269">
        <v>9.6046368815731614E-3</v>
      </c>
      <c r="T27" s="269">
        <v>2.6179530780898075E-2</v>
      </c>
      <c r="U27" s="269">
        <v>1.4821685783529163E-2</v>
      </c>
      <c r="V27" s="269">
        <v>5.2093177024903348E-3</v>
      </c>
      <c r="W27" s="269">
        <v>1.112767434443958E-2</v>
      </c>
      <c r="X27" s="269">
        <v>1.8527939863363582E-2</v>
      </c>
      <c r="Y27" s="269">
        <v>2.7205703895866605E-3</v>
      </c>
      <c r="Z27" s="269">
        <v>0.13522203190205515</v>
      </c>
      <c r="AA27" s="269">
        <v>4.4831154131123672E-2</v>
      </c>
      <c r="AB27" s="269">
        <v>5.7794139422521436E-2</v>
      </c>
      <c r="AC27" s="269">
        <v>2.695769406332334E-2</v>
      </c>
      <c r="AD27" s="269">
        <v>4.8280108835919858E-3</v>
      </c>
      <c r="AE27" s="269">
        <v>2.8746697889616276E-3</v>
      </c>
      <c r="AF27" s="269">
        <v>8.3332559876922122E-3</v>
      </c>
      <c r="AG27" s="269">
        <v>8.2906874888738352E-3</v>
      </c>
      <c r="AH27" s="269">
        <v>1.0485395367750483E-2</v>
      </c>
      <c r="AI27" s="269">
        <v>1.3759082927924221E-2</v>
      </c>
      <c r="AJ27" s="269">
        <v>1.1347074615864533E-2</v>
      </c>
      <c r="AK27" s="269">
        <v>3.1965497062502383E-3</v>
      </c>
      <c r="AL27" s="269">
        <v>7.7746071713477929E-3</v>
      </c>
      <c r="AM27" s="269">
        <v>5.5497284138486098E-2</v>
      </c>
      <c r="AN27" s="269">
        <v>2.8922305417461679E-2</v>
      </c>
      <c r="AO27" s="269">
        <v>2.6258405440567942E-2</v>
      </c>
      <c r="AP27" s="269">
        <v>0</v>
      </c>
      <c r="AQ27" s="270">
        <v>2.3482074246273005E-3</v>
      </c>
    </row>
    <row r="28" spans="1:43" x14ac:dyDescent="0.15">
      <c r="A28" s="4" t="s">
        <v>252</v>
      </c>
      <c r="B28" s="5" t="s">
        <v>13</v>
      </c>
      <c r="C28" s="269">
        <v>9.1125294028768298E-4</v>
      </c>
      <c r="D28" s="269">
        <v>2.3787749253942225E-4</v>
      </c>
      <c r="E28" s="269">
        <v>1.0106829194790642E-3</v>
      </c>
      <c r="F28" s="269">
        <v>1.5562666647276453E-3</v>
      </c>
      <c r="G28" s="269">
        <v>8.3610296359947194E-4</v>
      </c>
      <c r="H28" s="269">
        <v>1.0702818408847663E-3</v>
      </c>
      <c r="I28" s="269">
        <v>1.3119837229074293E-3</v>
      </c>
      <c r="J28" s="269">
        <v>1.8545075913040561E-3</v>
      </c>
      <c r="K28" s="269">
        <v>2.2738544339266244E-4</v>
      </c>
      <c r="L28" s="269">
        <v>4.5513902741930529E-4</v>
      </c>
      <c r="M28" s="269">
        <v>4.9393250428831487E-4</v>
      </c>
      <c r="N28" s="269">
        <v>6.8244563700096169E-5</v>
      </c>
      <c r="O28" s="269">
        <v>1.0945799967497188E-3</v>
      </c>
      <c r="P28" s="269">
        <v>4.4860688058930042E-4</v>
      </c>
      <c r="Q28" s="269">
        <v>5.2524736311627843E-4</v>
      </c>
      <c r="R28" s="269">
        <v>4.1305749099483164E-4</v>
      </c>
      <c r="S28" s="269">
        <v>3.0995197681559216E-4</v>
      </c>
      <c r="T28" s="269">
        <v>8.4394980971952643E-4</v>
      </c>
      <c r="U28" s="269">
        <v>2.6468963273263102E-4</v>
      </c>
      <c r="V28" s="269">
        <v>1.751274008492812E-4</v>
      </c>
      <c r="W28" s="269">
        <v>3.6697793190464828E-4</v>
      </c>
      <c r="X28" s="269">
        <v>4.2710679274418709E-4</v>
      </c>
      <c r="Y28" s="269">
        <v>7.9104889455975725E-4</v>
      </c>
      <c r="Z28" s="269">
        <v>1.1055945071293284E-3</v>
      </c>
      <c r="AA28" s="269">
        <v>9.6150772135301349E-2</v>
      </c>
      <c r="AB28" s="269">
        <v>6.0728436030640237E-3</v>
      </c>
      <c r="AC28" s="269">
        <v>2.1855470917362691E-3</v>
      </c>
      <c r="AD28" s="269">
        <v>9.3706103094401915E-4</v>
      </c>
      <c r="AE28" s="269">
        <v>2.5422908337799176E-4</v>
      </c>
      <c r="AF28" s="269">
        <v>3.0810247123991578E-3</v>
      </c>
      <c r="AG28" s="269">
        <v>3.2302792317244209E-3</v>
      </c>
      <c r="AH28" s="269">
        <v>3.3991560309851584E-3</v>
      </c>
      <c r="AI28" s="269">
        <v>5.8468966019627703E-3</v>
      </c>
      <c r="AJ28" s="269">
        <v>4.2334293710304064E-3</v>
      </c>
      <c r="AK28" s="269">
        <v>1.4880433865841955E-3</v>
      </c>
      <c r="AL28" s="269">
        <v>3.7435706081537182E-3</v>
      </c>
      <c r="AM28" s="269">
        <v>1.0971856007595156E-2</v>
      </c>
      <c r="AN28" s="269">
        <v>7.7389209187432367E-3</v>
      </c>
      <c r="AO28" s="269">
        <v>6.4817216848374612E-3</v>
      </c>
      <c r="AP28" s="269">
        <v>0</v>
      </c>
      <c r="AQ28" s="270">
        <v>5.9600826450318441E-4</v>
      </c>
    </row>
    <row r="29" spans="1:43" x14ac:dyDescent="0.15">
      <c r="A29" s="4" t="s">
        <v>253</v>
      </c>
      <c r="B29" s="5" t="s">
        <v>14</v>
      </c>
      <c r="C29" s="269">
        <v>8.1715890393550366E-5</v>
      </c>
      <c r="D29" s="269">
        <v>9.2722549296108908E-5</v>
      </c>
      <c r="E29" s="269">
        <v>6.3352588371504877E-5</v>
      </c>
      <c r="F29" s="269">
        <v>1.0151585018716607E-3</v>
      </c>
      <c r="G29" s="269">
        <v>6.0392562273495871E-4</v>
      </c>
      <c r="H29" s="269">
        <v>2.5264163626035257E-4</v>
      </c>
      <c r="I29" s="269">
        <v>9.2621703108425064E-4</v>
      </c>
      <c r="J29" s="269">
        <v>2.0170015826196106E-3</v>
      </c>
      <c r="K29" s="269">
        <v>3.5808731242938965E-6</v>
      </c>
      <c r="L29" s="269">
        <v>4.1376275219936845E-5</v>
      </c>
      <c r="M29" s="269">
        <v>1.0802794904917487E-3</v>
      </c>
      <c r="N29" s="269">
        <v>0</v>
      </c>
      <c r="O29" s="269">
        <v>1.0834270710186445E-5</v>
      </c>
      <c r="P29" s="269">
        <v>7.9018826235350572E-5</v>
      </c>
      <c r="Q29" s="269">
        <v>1.8049040663069028E-4</v>
      </c>
      <c r="R29" s="269">
        <v>2.0351372731497179E-5</v>
      </c>
      <c r="S29" s="269">
        <v>1.5110158869760117E-4</v>
      </c>
      <c r="T29" s="269">
        <v>6.413168939965998E-4</v>
      </c>
      <c r="U29" s="269">
        <v>2.6072162236538698E-4</v>
      </c>
      <c r="V29" s="269">
        <v>1.9131079102677252E-4</v>
      </c>
      <c r="W29" s="269">
        <v>1.1679202988022736E-4</v>
      </c>
      <c r="X29" s="269">
        <v>2.465892808937434E-4</v>
      </c>
      <c r="Y29" s="269">
        <v>2.1376810919550649E-3</v>
      </c>
      <c r="Z29" s="269">
        <v>2.6968520490213522E-2</v>
      </c>
      <c r="AA29" s="269">
        <v>2.1385199281975732E-3</v>
      </c>
      <c r="AB29" s="269">
        <v>0</v>
      </c>
      <c r="AC29" s="269">
        <v>1.0726547009950135E-3</v>
      </c>
      <c r="AD29" s="269">
        <v>2.6520479331561082E-3</v>
      </c>
      <c r="AE29" s="269">
        <v>1.6181734397012675E-5</v>
      </c>
      <c r="AF29" s="269">
        <v>2.5557425458893521E-3</v>
      </c>
      <c r="AG29" s="269">
        <v>6.825663765932845E-3</v>
      </c>
      <c r="AH29" s="269">
        <v>1.8237447623645639E-2</v>
      </c>
      <c r="AI29" s="269">
        <v>4.6933292646634392E-3</v>
      </c>
      <c r="AJ29" s="269">
        <v>3.2221238152123593E-3</v>
      </c>
      <c r="AK29" s="269">
        <v>2.8982571704999102E-5</v>
      </c>
      <c r="AL29" s="269">
        <v>2.0556895285827916E-3</v>
      </c>
      <c r="AM29" s="269">
        <v>3.4635211275619159E-2</v>
      </c>
      <c r="AN29" s="269">
        <v>1.3298170622403212E-2</v>
      </c>
      <c r="AO29" s="269">
        <v>9.4620126459724861E-3</v>
      </c>
      <c r="AP29" s="269">
        <v>0</v>
      </c>
      <c r="AQ29" s="270">
        <v>6.8206215964517428E-3</v>
      </c>
    </row>
    <row r="30" spans="1:43" x14ac:dyDescent="0.15">
      <c r="A30" s="4" t="s">
        <v>254</v>
      </c>
      <c r="B30" s="5" t="s">
        <v>15</v>
      </c>
      <c r="C30" s="269">
        <v>4.9058094543634766E-2</v>
      </c>
      <c r="D30" s="269">
        <v>1.5914059442880976E-2</v>
      </c>
      <c r="E30" s="269">
        <v>6.583170471613603E-2</v>
      </c>
      <c r="F30" s="269">
        <v>8.3058790119312428E-3</v>
      </c>
      <c r="G30" s="269">
        <v>5.5282714009482571E-2</v>
      </c>
      <c r="H30" s="269">
        <v>6.8662637670552237E-2</v>
      </c>
      <c r="I30" s="269">
        <v>6.0017129548999786E-2</v>
      </c>
      <c r="J30" s="269">
        <v>3.719515408582557E-2</v>
      </c>
      <c r="K30" s="269">
        <v>1.1788234325175508E-2</v>
      </c>
      <c r="L30" s="269">
        <v>4.7537578748141983E-2</v>
      </c>
      <c r="M30" s="269">
        <v>2.2151185512103537E-2</v>
      </c>
      <c r="N30" s="269">
        <v>2.1630424667307753E-2</v>
      </c>
      <c r="O30" s="269">
        <v>1.6568467811063064E-2</v>
      </c>
      <c r="P30" s="269">
        <v>2.8519044662390816E-2</v>
      </c>
      <c r="Q30" s="269">
        <v>3.0437983293483486E-2</v>
      </c>
      <c r="R30" s="269">
        <v>3.0829942798823791E-2</v>
      </c>
      <c r="S30" s="269">
        <v>4.6969347686692794E-2</v>
      </c>
      <c r="T30" s="269">
        <v>3.7733807845844541E-2</v>
      </c>
      <c r="U30" s="269">
        <v>4.5347356126362925E-2</v>
      </c>
      <c r="V30" s="269">
        <v>3.7768564804941021E-2</v>
      </c>
      <c r="W30" s="269">
        <v>3.9696356165885606E-2</v>
      </c>
      <c r="X30" s="269">
        <v>4.5610993964815841E-2</v>
      </c>
      <c r="Y30" s="269">
        <v>4.7695535494599484E-2</v>
      </c>
      <c r="Z30" s="269">
        <v>2.6541025851028661E-3</v>
      </c>
      <c r="AA30" s="269">
        <v>1.4269760248154717E-2</v>
      </c>
      <c r="AB30" s="269">
        <v>1.511603786446662E-2</v>
      </c>
      <c r="AC30" s="269">
        <v>9.1125878010750519E-3</v>
      </c>
      <c r="AD30" s="269">
        <v>4.8738290345446134E-3</v>
      </c>
      <c r="AE30" s="269">
        <v>1.5891495711267652E-3</v>
      </c>
      <c r="AF30" s="269">
        <v>2.6689916674854319E-2</v>
      </c>
      <c r="AG30" s="269">
        <v>7.3306799845859645E-3</v>
      </c>
      <c r="AH30" s="269">
        <v>8.9844070992069688E-3</v>
      </c>
      <c r="AI30" s="269">
        <v>1.453180517304227E-2</v>
      </c>
      <c r="AJ30" s="269">
        <v>4.4468530953332745E-2</v>
      </c>
      <c r="AK30" s="269">
        <v>3.0872951803285843E-2</v>
      </c>
      <c r="AL30" s="269">
        <v>2.0775589010539979E-2</v>
      </c>
      <c r="AM30" s="269">
        <v>5.8276115688334768E-2</v>
      </c>
      <c r="AN30" s="269">
        <v>0.10212052052606338</v>
      </c>
      <c r="AO30" s="269">
        <v>2.423733077764214E-2</v>
      </c>
      <c r="AP30" s="269">
        <v>0.23821431019334899</v>
      </c>
      <c r="AQ30" s="270">
        <v>3.4951705055883465E-3</v>
      </c>
    </row>
    <row r="31" spans="1:43" x14ac:dyDescent="0.15">
      <c r="A31" s="4" t="s">
        <v>255</v>
      </c>
      <c r="B31" s="5" t="s">
        <v>16</v>
      </c>
      <c r="C31" s="269">
        <v>4.6859635186049268E-3</v>
      </c>
      <c r="D31" s="269">
        <v>1.0283372252887507E-2</v>
      </c>
      <c r="E31" s="269">
        <v>1.0686490075832333E-2</v>
      </c>
      <c r="F31" s="269">
        <v>2.2757445993709088E-2</v>
      </c>
      <c r="G31" s="269">
        <v>4.6858633405811052E-3</v>
      </c>
      <c r="H31" s="269">
        <v>1.6532715560734285E-2</v>
      </c>
      <c r="I31" s="269">
        <v>9.8195843319915689E-3</v>
      </c>
      <c r="J31" s="269">
        <v>8.5203544684649864E-3</v>
      </c>
      <c r="K31" s="269">
        <v>9.6862618012149898E-4</v>
      </c>
      <c r="L31" s="269">
        <v>3.5922129850036078E-3</v>
      </c>
      <c r="M31" s="269">
        <v>1.1151033149451865E-2</v>
      </c>
      <c r="N31" s="269">
        <v>3.9085522846418709E-3</v>
      </c>
      <c r="O31" s="269">
        <v>2.2898549800999941E-2</v>
      </c>
      <c r="P31" s="269">
        <v>1.1380211335350648E-2</v>
      </c>
      <c r="Q31" s="269">
        <v>5.3031731835871355E-3</v>
      </c>
      <c r="R31" s="269">
        <v>6.5204793225656149E-3</v>
      </c>
      <c r="S31" s="269">
        <v>1.3787051368728558E-2</v>
      </c>
      <c r="T31" s="269">
        <v>6.9820326483966324E-3</v>
      </c>
      <c r="U31" s="269">
        <v>7.1445193724101437E-3</v>
      </c>
      <c r="V31" s="269">
        <v>8.3610329395567718E-3</v>
      </c>
      <c r="W31" s="269">
        <v>4.6469714764906331E-3</v>
      </c>
      <c r="X31" s="269">
        <v>1.4294627232517882E-2</v>
      </c>
      <c r="Y31" s="269">
        <v>1.214395522467389E-2</v>
      </c>
      <c r="Z31" s="269">
        <v>3.9225666962783123E-2</v>
      </c>
      <c r="AA31" s="269">
        <v>1.4361295381444992E-2</v>
      </c>
      <c r="AB31" s="269">
        <v>2.5693290039406239E-2</v>
      </c>
      <c r="AC31" s="269">
        <v>1.7330647490213055E-2</v>
      </c>
      <c r="AD31" s="269">
        <v>7.3039998078831422E-2</v>
      </c>
      <c r="AE31" s="269">
        <v>7.3942040060456765E-2</v>
      </c>
      <c r="AF31" s="269">
        <v>2.7108708996535592E-2</v>
      </c>
      <c r="AG31" s="269">
        <v>8.4387075946231477E-3</v>
      </c>
      <c r="AH31" s="269">
        <v>1.7585404654905462E-2</v>
      </c>
      <c r="AI31" s="269">
        <v>8.7540644874618337E-3</v>
      </c>
      <c r="AJ31" s="269">
        <v>7.2662856201674807E-3</v>
      </c>
      <c r="AK31" s="269">
        <v>1.8086101684538711E-2</v>
      </c>
      <c r="AL31" s="269">
        <v>1.2286695155095744E-2</v>
      </c>
      <c r="AM31" s="269">
        <v>2.899205039817207E-2</v>
      </c>
      <c r="AN31" s="269">
        <v>1.0286025608658479E-2</v>
      </c>
      <c r="AO31" s="269">
        <v>1.2024980641422364E-2</v>
      </c>
      <c r="AP31" s="269">
        <v>0</v>
      </c>
      <c r="AQ31" s="270">
        <v>2.9742332274064649E-2</v>
      </c>
    </row>
    <row r="32" spans="1:43" x14ac:dyDescent="0.15">
      <c r="A32" s="4" t="s">
        <v>256</v>
      </c>
      <c r="B32" s="5" t="s">
        <v>225</v>
      </c>
      <c r="C32" s="269">
        <v>5.1786942360247563E-5</v>
      </c>
      <c r="D32" s="269">
        <v>4.2553027087678555E-4</v>
      </c>
      <c r="E32" s="269">
        <v>5.4834164653275164E-4</v>
      </c>
      <c r="F32" s="269">
        <v>6.477543405297285E-4</v>
      </c>
      <c r="G32" s="269">
        <v>7.442044782841672E-4</v>
      </c>
      <c r="H32" s="269">
        <v>1.3971848065913437E-3</v>
      </c>
      <c r="I32" s="269">
        <v>6.2162469851767576E-4</v>
      </c>
      <c r="J32" s="269">
        <v>6.0725641471979965E-4</v>
      </c>
      <c r="K32" s="269">
        <v>2.9184115962995258E-4</v>
      </c>
      <c r="L32" s="269">
        <v>1.108382645285581E-3</v>
      </c>
      <c r="M32" s="269">
        <v>8.0013967249978075E-4</v>
      </c>
      <c r="N32" s="269">
        <v>1.8301951174116697E-4</v>
      </c>
      <c r="O32" s="269">
        <v>1.4212013931597513E-4</v>
      </c>
      <c r="P32" s="269">
        <v>1.2985593817727073E-3</v>
      </c>
      <c r="Q32" s="269">
        <v>1.0951103323659859E-3</v>
      </c>
      <c r="R32" s="269">
        <v>7.6091521379431117E-4</v>
      </c>
      <c r="S32" s="269">
        <v>6.6058515058823079E-4</v>
      </c>
      <c r="T32" s="269">
        <v>5.4729295546408882E-4</v>
      </c>
      <c r="U32" s="269">
        <v>5.1000603837812947E-4</v>
      </c>
      <c r="V32" s="269">
        <v>7.5137168681209756E-4</v>
      </c>
      <c r="W32" s="269">
        <v>2.4613196379717338E-4</v>
      </c>
      <c r="X32" s="269">
        <v>8.6813585110821236E-4</v>
      </c>
      <c r="Y32" s="269">
        <v>1.2860805352191826E-3</v>
      </c>
      <c r="Z32" s="269">
        <v>3.9557173993459045E-3</v>
      </c>
      <c r="AA32" s="269">
        <v>4.344543642007444E-4</v>
      </c>
      <c r="AB32" s="269">
        <v>5.1029058055237825E-4</v>
      </c>
      <c r="AC32" s="269">
        <v>1.039475300525709E-2</v>
      </c>
      <c r="AD32" s="269">
        <v>5.7081677364426951E-3</v>
      </c>
      <c r="AE32" s="269">
        <v>2.3485827277135045E-2</v>
      </c>
      <c r="AF32" s="269">
        <v>1.1171506920274694E-2</v>
      </c>
      <c r="AG32" s="269">
        <v>5.6758573920112102E-3</v>
      </c>
      <c r="AH32" s="269">
        <v>9.8877795208394742E-4</v>
      </c>
      <c r="AI32" s="269">
        <v>2.0025771429276126E-3</v>
      </c>
      <c r="AJ32" s="269">
        <v>5.764784593763791E-3</v>
      </c>
      <c r="AK32" s="269">
        <v>4.9921665644678233E-3</v>
      </c>
      <c r="AL32" s="269">
        <v>3.6469549712690478E-3</v>
      </c>
      <c r="AM32" s="269">
        <v>4.3868356180666642E-3</v>
      </c>
      <c r="AN32" s="269">
        <v>1.5848325526349627E-2</v>
      </c>
      <c r="AO32" s="269">
        <v>4.7461065030136732E-3</v>
      </c>
      <c r="AP32" s="269">
        <v>0</v>
      </c>
      <c r="AQ32" s="270">
        <v>4.9625739740524711E-3</v>
      </c>
    </row>
    <row r="33" spans="1:43" x14ac:dyDescent="0.15">
      <c r="A33" s="4" t="s">
        <v>257</v>
      </c>
      <c r="B33" s="5" t="s">
        <v>226</v>
      </c>
      <c r="C33" s="269">
        <v>8.3946512803561704E-2</v>
      </c>
      <c r="D33" s="269">
        <v>8.4913434117593167E-2</v>
      </c>
      <c r="E33" s="269">
        <v>5.3188119543171729E-2</v>
      </c>
      <c r="F33" s="269">
        <v>0.18715717444991881</v>
      </c>
      <c r="G33" s="269">
        <v>4.5982449438531088E-2</v>
      </c>
      <c r="H33" s="269">
        <v>2.7331997139790447E-2</v>
      </c>
      <c r="I33" s="269">
        <v>4.6420675687324407E-2</v>
      </c>
      <c r="J33" s="269">
        <v>3.0098518470017262E-2</v>
      </c>
      <c r="K33" s="269">
        <v>3.9724416004354342E-2</v>
      </c>
      <c r="L33" s="269">
        <v>1.699624541648042E-2</v>
      </c>
      <c r="M33" s="269">
        <v>6.1477791089115448E-2</v>
      </c>
      <c r="N33" s="269">
        <v>2.1903402922108135E-2</v>
      </c>
      <c r="O33" s="269">
        <v>9.1814708478454146E-2</v>
      </c>
      <c r="P33" s="269">
        <v>3.4654506436158417E-2</v>
      </c>
      <c r="Q33" s="269">
        <v>2.3508368468123163E-2</v>
      </c>
      <c r="R33" s="269">
        <v>2.1363790712010361E-2</v>
      </c>
      <c r="S33" s="269">
        <v>2.8684118254427956E-2</v>
      </c>
      <c r="T33" s="269">
        <v>1.5799325727526743E-2</v>
      </c>
      <c r="U33" s="269">
        <v>2.1693812914846729E-2</v>
      </c>
      <c r="V33" s="269">
        <v>2.1429698486101646E-2</v>
      </c>
      <c r="W33" s="269">
        <v>1.4927758820790449E-2</v>
      </c>
      <c r="X33" s="269">
        <v>0.17641280319862873</v>
      </c>
      <c r="Y33" s="269">
        <v>6.4954444479040155E-2</v>
      </c>
      <c r="Z33" s="269">
        <v>2.5090218596192884E-2</v>
      </c>
      <c r="AA33" s="269">
        <v>2.6678036104264728E-2</v>
      </c>
      <c r="AB33" s="269">
        <v>9.661747608568387E-2</v>
      </c>
      <c r="AC33" s="269">
        <v>7.2743300579227357E-2</v>
      </c>
      <c r="AD33" s="269">
        <v>3.9037126030071569E-2</v>
      </c>
      <c r="AE33" s="269">
        <v>3.1831068759028921E-3</v>
      </c>
      <c r="AF33" s="269">
        <v>0.13651676825124179</v>
      </c>
      <c r="AG33" s="269">
        <v>2.7419580810786361E-2</v>
      </c>
      <c r="AH33" s="269">
        <v>3.9401336044957595E-2</v>
      </c>
      <c r="AI33" s="269">
        <v>2.9184867415948171E-2</v>
      </c>
      <c r="AJ33" s="269">
        <v>1.8400293120147064E-2</v>
      </c>
      <c r="AK33" s="269">
        <v>4.0625098711708406E-2</v>
      </c>
      <c r="AL33" s="269">
        <v>1.5697640360826149E-2</v>
      </c>
      <c r="AM33" s="269">
        <v>0.11629527672447557</v>
      </c>
      <c r="AN33" s="269">
        <v>3.1045137067233285E-2</v>
      </c>
      <c r="AO33" s="269">
        <v>4.5538129300614481E-2</v>
      </c>
      <c r="AP33" s="269">
        <v>6.4018269392536464E-2</v>
      </c>
      <c r="AQ33" s="270">
        <v>4.6022368584610646E-2</v>
      </c>
    </row>
    <row r="34" spans="1:43" x14ac:dyDescent="0.15">
      <c r="A34" s="4" t="s">
        <v>258</v>
      </c>
      <c r="B34" s="5" t="s">
        <v>227</v>
      </c>
      <c r="C34" s="269">
        <v>3.0947981415230261E-3</v>
      </c>
      <c r="D34" s="269">
        <v>2.5625642641775815E-3</v>
      </c>
      <c r="E34" s="269">
        <v>3.2903559303480629E-3</v>
      </c>
      <c r="F34" s="269">
        <v>7.0101683494746764E-3</v>
      </c>
      <c r="G34" s="269">
        <v>2.590305887172897E-3</v>
      </c>
      <c r="H34" s="269">
        <v>3.9641769471397137E-3</v>
      </c>
      <c r="I34" s="269">
        <v>5.2711814186614074E-3</v>
      </c>
      <c r="J34" s="269">
        <v>8.2137319000857578E-3</v>
      </c>
      <c r="K34" s="269">
        <v>1.9444141064915859E-3</v>
      </c>
      <c r="L34" s="269">
        <v>2.9258041886582615E-3</v>
      </c>
      <c r="M34" s="269">
        <v>5.4835735952695639E-3</v>
      </c>
      <c r="N34" s="269">
        <v>2.2086422433849305E-3</v>
      </c>
      <c r="O34" s="269">
        <v>2.5001672938859661E-3</v>
      </c>
      <c r="P34" s="269">
        <v>6.7656119070368514E-3</v>
      </c>
      <c r="Q34" s="269">
        <v>5.5810067308725798E-3</v>
      </c>
      <c r="R34" s="269">
        <v>4.6020483782280011E-3</v>
      </c>
      <c r="S34" s="269">
        <v>5.8677783610901783E-3</v>
      </c>
      <c r="T34" s="269">
        <v>5.1633868895323504E-3</v>
      </c>
      <c r="U34" s="269">
        <v>1.0279247562532927E-2</v>
      </c>
      <c r="V34" s="269">
        <v>1.8124241042349044E-2</v>
      </c>
      <c r="W34" s="269">
        <v>2.0267760689462928E-3</v>
      </c>
      <c r="X34" s="269">
        <v>4.3201498130168939E-3</v>
      </c>
      <c r="Y34" s="269">
        <v>8.5846653540147394E-3</v>
      </c>
      <c r="Z34" s="269">
        <v>1.7137095574866552E-2</v>
      </c>
      <c r="AA34" s="269">
        <v>2.6747970026159067E-2</v>
      </c>
      <c r="AB34" s="269">
        <v>8.1973494739210999E-3</v>
      </c>
      <c r="AC34" s="269">
        <v>4.0659270433555793E-2</v>
      </c>
      <c r="AD34" s="269">
        <v>5.2370791432398853E-2</v>
      </c>
      <c r="AE34" s="269">
        <v>2.5363537667229875E-3</v>
      </c>
      <c r="AF34" s="269">
        <v>8.5611601824200148E-3</v>
      </c>
      <c r="AG34" s="269">
        <v>0.25929607631930901</v>
      </c>
      <c r="AH34" s="269">
        <v>2.8715361053034114E-2</v>
      </c>
      <c r="AI34" s="269">
        <v>2.366948710764127E-2</v>
      </c>
      <c r="AJ34" s="269">
        <v>1.2381136406696422E-2</v>
      </c>
      <c r="AK34" s="269">
        <v>5.5625533450283982E-2</v>
      </c>
      <c r="AL34" s="269">
        <v>4.6062321493510097E-2</v>
      </c>
      <c r="AM34" s="269">
        <v>3.311408894198499E-2</v>
      </c>
      <c r="AN34" s="269">
        <v>2.002981701531395E-2</v>
      </c>
      <c r="AO34" s="269">
        <v>1.9903946213011902E-2</v>
      </c>
      <c r="AP34" s="269">
        <v>0</v>
      </c>
      <c r="AQ34" s="270">
        <v>3.7340080614912619E-2</v>
      </c>
    </row>
    <row r="35" spans="1:43" x14ac:dyDescent="0.15">
      <c r="A35" s="4" t="s">
        <v>259</v>
      </c>
      <c r="B35" s="5" t="s">
        <v>23</v>
      </c>
      <c r="C35" s="269">
        <v>0</v>
      </c>
      <c r="D35" s="269">
        <v>0</v>
      </c>
      <c r="E35" s="269">
        <v>0</v>
      </c>
      <c r="F35" s="269">
        <v>0</v>
      </c>
      <c r="G35" s="269">
        <v>0</v>
      </c>
      <c r="H35" s="269">
        <v>0</v>
      </c>
      <c r="I35" s="269">
        <v>0</v>
      </c>
      <c r="J35" s="269">
        <v>0</v>
      </c>
      <c r="K35" s="269">
        <v>0</v>
      </c>
      <c r="L35" s="269">
        <v>0</v>
      </c>
      <c r="M35" s="269">
        <v>0</v>
      </c>
      <c r="N35" s="269">
        <v>0</v>
      </c>
      <c r="O35" s="269">
        <v>0</v>
      </c>
      <c r="P35" s="269">
        <v>0</v>
      </c>
      <c r="Q35" s="269">
        <v>0</v>
      </c>
      <c r="R35" s="269">
        <v>0</v>
      </c>
      <c r="S35" s="269">
        <v>0</v>
      </c>
      <c r="T35" s="269">
        <v>0</v>
      </c>
      <c r="U35" s="269">
        <v>0</v>
      </c>
      <c r="V35" s="269">
        <v>0</v>
      </c>
      <c r="W35" s="269">
        <v>0</v>
      </c>
      <c r="X35" s="269">
        <v>0</v>
      </c>
      <c r="Y35" s="269">
        <v>0</v>
      </c>
      <c r="Z35" s="269">
        <v>0</v>
      </c>
      <c r="AA35" s="269">
        <v>0</v>
      </c>
      <c r="AB35" s="269">
        <v>0</v>
      </c>
      <c r="AC35" s="269">
        <v>0</v>
      </c>
      <c r="AD35" s="269">
        <v>0</v>
      </c>
      <c r="AE35" s="269">
        <v>0</v>
      </c>
      <c r="AF35" s="269">
        <v>0</v>
      </c>
      <c r="AG35" s="269">
        <v>0</v>
      </c>
      <c r="AH35" s="269">
        <v>0</v>
      </c>
      <c r="AI35" s="269">
        <v>0</v>
      </c>
      <c r="AJ35" s="269">
        <v>0</v>
      </c>
      <c r="AK35" s="269">
        <v>0</v>
      </c>
      <c r="AL35" s="269">
        <v>0</v>
      </c>
      <c r="AM35" s="269">
        <v>0</v>
      </c>
      <c r="AN35" s="269">
        <v>0</v>
      </c>
      <c r="AO35" s="269">
        <v>0</v>
      </c>
      <c r="AP35" s="269">
        <v>0</v>
      </c>
      <c r="AQ35" s="270">
        <v>8.7220218539982408E-2</v>
      </c>
    </row>
    <row r="36" spans="1:43" x14ac:dyDescent="0.15">
      <c r="A36" s="4" t="s">
        <v>260</v>
      </c>
      <c r="B36" s="5" t="s">
        <v>228</v>
      </c>
      <c r="C36" s="269">
        <v>8.8559093037345224E-7</v>
      </c>
      <c r="D36" s="269">
        <v>5.4750457679607161E-4</v>
      </c>
      <c r="E36" s="269">
        <v>8.3653981424531413E-6</v>
      </c>
      <c r="F36" s="269">
        <v>9.6567305957986655E-4</v>
      </c>
      <c r="G36" s="269">
        <v>2.1547614644222036E-4</v>
      </c>
      <c r="H36" s="269">
        <v>8.1151555889689012E-5</v>
      </c>
      <c r="I36" s="269">
        <v>1.8898798192249532E-4</v>
      </c>
      <c r="J36" s="269">
        <v>1.7207594657740543E-4</v>
      </c>
      <c r="K36" s="269">
        <v>0</v>
      </c>
      <c r="L36" s="269">
        <v>1.4669770305250336E-4</v>
      </c>
      <c r="M36" s="269">
        <v>6.5929515232156363E-4</v>
      </c>
      <c r="N36" s="269">
        <v>0</v>
      </c>
      <c r="O36" s="269">
        <v>1.5932751044391832E-6</v>
      </c>
      <c r="P36" s="269">
        <v>4.5160759550963019E-4</v>
      </c>
      <c r="Q36" s="269">
        <v>7.1182171603789083E-4</v>
      </c>
      <c r="R36" s="269">
        <v>2.345432894426249E-4</v>
      </c>
      <c r="S36" s="269">
        <v>3.6225637290322331E-4</v>
      </c>
      <c r="T36" s="269">
        <v>1.4635071476601586E-3</v>
      </c>
      <c r="U36" s="269">
        <v>8.8603337376813704E-4</v>
      </c>
      <c r="V36" s="269">
        <v>1.6657332318403579E-3</v>
      </c>
      <c r="W36" s="269">
        <v>3.3628382818405963E-4</v>
      </c>
      <c r="X36" s="269">
        <v>7.7162387418424968E-5</v>
      </c>
      <c r="Y36" s="269">
        <v>1.6061864612658747E-4</v>
      </c>
      <c r="Z36" s="269">
        <v>1.6652446192092572E-3</v>
      </c>
      <c r="AA36" s="269">
        <v>1.3581761665194185E-4</v>
      </c>
      <c r="AB36" s="269">
        <v>2.0173498797387807E-4</v>
      </c>
      <c r="AC36" s="269">
        <v>2.2274170417918243E-4</v>
      </c>
      <c r="AD36" s="269">
        <v>1.8778685862956928E-4</v>
      </c>
      <c r="AE36" s="269">
        <v>8.550667228730526E-7</v>
      </c>
      <c r="AF36" s="269">
        <v>3.7212406709486313E-4</v>
      </c>
      <c r="AG36" s="269">
        <v>5.6688440388607706E-3</v>
      </c>
      <c r="AH36" s="269">
        <v>1.5094412669908056E-4</v>
      </c>
      <c r="AI36" s="269">
        <v>1.5678145267766947E-6</v>
      </c>
      <c r="AJ36" s="269">
        <v>1.0983026166206803E-4</v>
      </c>
      <c r="AK36" s="269">
        <v>0</v>
      </c>
      <c r="AL36" s="269">
        <v>4.4275935754418873E-4</v>
      </c>
      <c r="AM36" s="269">
        <v>2.4449904068725453E-4</v>
      </c>
      <c r="AN36" s="269">
        <v>6.4377113446375828E-4</v>
      </c>
      <c r="AO36" s="269">
        <v>3.854094571668832E-4</v>
      </c>
      <c r="AP36" s="269">
        <v>0</v>
      </c>
      <c r="AQ36" s="270">
        <v>2.1131695571137495E-3</v>
      </c>
    </row>
    <row r="37" spans="1:43" x14ac:dyDescent="0.15">
      <c r="A37" s="4" t="s">
        <v>261</v>
      </c>
      <c r="B37" s="5" t="s">
        <v>229</v>
      </c>
      <c r="C37" s="269">
        <v>0</v>
      </c>
      <c r="D37" s="269">
        <v>0</v>
      </c>
      <c r="E37" s="269">
        <v>0</v>
      </c>
      <c r="F37" s="269">
        <v>0</v>
      </c>
      <c r="G37" s="269">
        <v>0</v>
      </c>
      <c r="H37" s="269">
        <v>0</v>
      </c>
      <c r="I37" s="269">
        <v>2.513138057479991E-7</v>
      </c>
      <c r="J37" s="269">
        <v>0</v>
      </c>
      <c r="K37" s="269">
        <v>0</v>
      </c>
      <c r="L37" s="269">
        <v>0</v>
      </c>
      <c r="M37" s="269">
        <v>0</v>
      </c>
      <c r="N37" s="269">
        <v>0</v>
      </c>
      <c r="O37" s="269">
        <v>0</v>
      </c>
      <c r="P37" s="269">
        <v>0</v>
      </c>
      <c r="Q37" s="269">
        <v>0</v>
      </c>
      <c r="R37" s="269">
        <v>0</v>
      </c>
      <c r="S37" s="269">
        <v>0</v>
      </c>
      <c r="T37" s="269">
        <v>0</v>
      </c>
      <c r="U37" s="269">
        <v>0</v>
      </c>
      <c r="V37" s="269">
        <v>0</v>
      </c>
      <c r="W37" s="269">
        <v>0</v>
      </c>
      <c r="X37" s="269">
        <v>1.1798530186303511E-6</v>
      </c>
      <c r="Y37" s="269">
        <v>4.9497271533617101E-7</v>
      </c>
      <c r="Z37" s="269">
        <v>1.391986885913088E-4</v>
      </c>
      <c r="AA37" s="269">
        <v>4.7252649928607996E-5</v>
      </c>
      <c r="AB37" s="269">
        <v>0</v>
      </c>
      <c r="AC37" s="269">
        <v>6.6526973212901873E-6</v>
      </c>
      <c r="AD37" s="269">
        <v>3.227538649545009E-5</v>
      </c>
      <c r="AE37" s="269">
        <v>3.1621335411909113E-6</v>
      </c>
      <c r="AF37" s="269">
        <v>4.0021563781677914E-4</v>
      </c>
      <c r="AG37" s="269">
        <v>1.6862183062872684E-4</v>
      </c>
      <c r="AH37" s="269">
        <v>8.21421318041822E-6</v>
      </c>
      <c r="AI37" s="269">
        <v>3.1738684322552602E-6</v>
      </c>
      <c r="AJ37" s="269">
        <v>1.3305402142908729E-2</v>
      </c>
      <c r="AK37" s="269">
        <v>1.4654109289044491E-6</v>
      </c>
      <c r="AL37" s="269">
        <v>6.0409369701820334E-6</v>
      </c>
      <c r="AM37" s="269">
        <v>6.150919262572441E-7</v>
      </c>
      <c r="AN37" s="269">
        <v>1.4646893145840587E-4</v>
      </c>
      <c r="AO37" s="269">
        <v>4.2926605783001848E-5</v>
      </c>
      <c r="AP37" s="269">
        <v>0</v>
      </c>
      <c r="AQ37" s="270">
        <v>3.7273133724242861E-5</v>
      </c>
    </row>
    <row r="38" spans="1:43" x14ac:dyDescent="0.15">
      <c r="A38" s="4" t="s">
        <v>262</v>
      </c>
      <c r="B38" s="5" t="s">
        <v>24</v>
      </c>
      <c r="C38" s="269">
        <v>2.0984882177862928E-3</v>
      </c>
      <c r="D38" s="269">
        <v>2.0045732085920689E-3</v>
      </c>
      <c r="E38" s="269">
        <v>1.2492191869996E-2</v>
      </c>
      <c r="F38" s="269">
        <v>2.8497555318160086E-3</v>
      </c>
      <c r="G38" s="269">
        <v>1.4648055953490984E-3</v>
      </c>
      <c r="H38" s="269">
        <v>1.7210254494341593E-3</v>
      </c>
      <c r="I38" s="269">
        <v>1.0790158249790341E-3</v>
      </c>
      <c r="J38" s="269">
        <v>1.3530519326005266E-3</v>
      </c>
      <c r="K38" s="269">
        <v>3.6345862211583052E-4</v>
      </c>
      <c r="L38" s="269">
        <v>5.4666836351189283E-4</v>
      </c>
      <c r="M38" s="269">
        <v>6.7970447303605417E-4</v>
      </c>
      <c r="N38" s="269">
        <v>5.3665043273257434E-4</v>
      </c>
      <c r="O38" s="269">
        <v>2.7426637647816098E-3</v>
      </c>
      <c r="P38" s="269">
        <v>3.4558233499131169E-4</v>
      </c>
      <c r="Q38" s="269">
        <v>2.3686830892656881E-3</v>
      </c>
      <c r="R38" s="269">
        <v>6.9018791226447835E-4</v>
      </c>
      <c r="S38" s="269">
        <v>8.0587513972053956E-4</v>
      </c>
      <c r="T38" s="269">
        <v>4.8036226026373712E-4</v>
      </c>
      <c r="U38" s="269">
        <v>2.6445622035808724E-4</v>
      </c>
      <c r="V38" s="269">
        <v>1.1617362234556278E-4</v>
      </c>
      <c r="W38" s="269">
        <v>1.0713979600582841E-4</v>
      </c>
      <c r="X38" s="269">
        <v>1.314120292150485E-3</v>
      </c>
      <c r="Y38" s="269">
        <v>1.4381785796031973E-3</v>
      </c>
      <c r="Z38" s="269">
        <v>4.225501114089196E-3</v>
      </c>
      <c r="AA38" s="269">
        <v>1.5132188613137424E-2</v>
      </c>
      <c r="AB38" s="269">
        <v>2.4446322981572692E-3</v>
      </c>
      <c r="AC38" s="269">
        <v>9.4872657357127695E-4</v>
      </c>
      <c r="AD38" s="269">
        <v>4.6023288518554847E-3</v>
      </c>
      <c r="AE38" s="269">
        <v>3.0716255352415185E-4</v>
      </c>
      <c r="AF38" s="269">
        <v>1.7978467962071602E-3</v>
      </c>
      <c r="AG38" s="269">
        <v>2.1105261718888479E-3</v>
      </c>
      <c r="AH38" s="269">
        <v>3.836483287753471E-6</v>
      </c>
      <c r="AI38" s="269">
        <v>2.8474762153454436E-3</v>
      </c>
      <c r="AJ38" s="269">
        <v>1.8301622906096067E-3</v>
      </c>
      <c r="AK38" s="269">
        <v>0</v>
      </c>
      <c r="AL38" s="269">
        <v>4.1312531494779089E-3</v>
      </c>
      <c r="AM38" s="269">
        <v>1.8987887763561124E-3</v>
      </c>
      <c r="AN38" s="269">
        <v>1.6184318333475676E-3</v>
      </c>
      <c r="AO38" s="269">
        <v>7.7643804129373054E-3</v>
      </c>
      <c r="AP38" s="269">
        <v>0</v>
      </c>
      <c r="AQ38" s="270">
        <v>3.1012694758908866E-4</v>
      </c>
    </row>
    <row r="39" spans="1:43" x14ac:dyDescent="0.15">
      <c r="A39" s="4" t="s">
        <v>263</v>
      </c>
      <c r="B39" s="5" t="s">
        <v>230</v>
      </c>
      <c r="C39" s="269">
        <v>1.3144604781800559E-2</v>
      </c>
      <c r="D39" s="269">
        <v>1.7845227299946961E-2</v>
      </c>
      <c r="E39" s="269">
        <v>8.1959478215432053E-3</v>
      </c>
      <c r="F39" s="269">
        <v>2.8270326246412052E-2</v>
      </c>
      <c r="G39" s="269">
        <v>3.7465585456365171E-2</v>
      </c>
      <c r="H39" s="269">
        <v>2.8364765525594127E-2</v>
      </c>
      <c r="I39" s="269">
        <v>1.6437305121850754E-2</v>
      </c>
      <c r="J39" s="269">
        <v>3.4794075796460107E-2</v>
      </c>
      <c r="K39" s="269">
        <v>1.6409351092076783E-2</v>
      </c>
      <c r="L39" s="269">
        <v>2.8154674547384299E-2</v>
      </c>
      <c r="M39" s="269">
        <v>2.820244806770883E-2</v>
      </c>
      <c r="N39" s="269">
        <v>4.5878958960201008E-3</v>
      </c>
      <c r="O39" s="269">
        <v>1.9943980447327918E-2</v>
      </c>
      <c r="P39" s="269">
        <v>2.565236167516911E-2</v>
      </c>
      <c r="Q39" s="269">
        <v>3.3540795901853777E-2</v>
      </c>
      <c r="R39" s="269">
        <v>2.0685160369445253E-2</v>
      </c>
      <c r="S39" s="269">
        <v>2.9600413785889047E-2</v>
      </c>
      <c r="T39" s="269">
        <v>3.3091659085435945E-2</v>
      </c>
      <c r="U39" s="269">
        <v>3.8902373640460446E-2</v>
      </c>
      <c r="V39" s="269">
        <v>2.8649224439924653E-2</v>
      </c>
      <c r="W39" s="269">
        <v>1.6867278695512175E-2</v>
      </c>
      <c r="X39" s="269">
        <v>3.6855776654767455E-2</v>
      </c>
      <c r="Y39" s="269">
        <v>0.11200710469693516</v>
      </c>
      <c r="Z39" s="269">
        <v>0.20470530590660724</v>
      </c>
      <c r="AA39" s="269">
        <v>0.11324732090975662</v>
      </c>
      <c r="AB39" s="269">
        <v>5.0573938556184535E-2</v>
      </c>
      <c r="AC39" s="269">
        <v>7.1453790203653403E-2</v>
      </c>
      <c r="AD39" s="269">
        <v>0.10401196259101521</v>
      </c>
      <c r="AE39" s="269">
        <v>1.7314972071504165E-2</v>
      </c>
      <c r="AF39" s="269">
        <v>0.13342524009231171</v>
      </c>
      <c r="AG39" s="269">
        <v>0.13649037233727501</v>
      </c>
      <c r="AH39" s="269">
        <v>7.8889335222772167E-2</v>
      </c>
      <c r="AI39" s="269">
        <v>6.1228434304890784E-2</v>
      </c>
      <c r="AJ39" s="269">
        <v>3.9848861313831786E-2</v>
      </c>
      <c r="AK39" s="269">
        <v>6.8175475468858229E-2</v>
      </c>
      <c r="AL39" s="269">
        <v>0.12966792497219251</v>
      </c>
      <c r="AM39" s="269">
        <v>3.9431544343591578E-2</v>
      </c>
      <c r="AN39" s="269">
        <v>2.4966999030501202E-2</v>
      </c>
      <c r="AO39" s="269">
        <v>3.8402719109241111E-2</v>
      </c>
      <c r="AP39" s="269">
        <v>0</v>
      </c>
      <c r="AQ39" s="270">
        <v>2.0199867228031423E-2</v>
      </c>
    </row>
    <row r="40" spans="1:43" x14ac:dyDescent="0.15">
      <c r="A40" s="4" t="s">
        <v>25</v>
      </c>
      <c r="B40" s="5" t="s">
        <v>26</v>
      </c>
      <c r="C40" s="269">
        <v>0</v>
      </c>
      <c r="D40" s="269">
        <v>0</v>
      </c>
      <c r="E40" s="269">
        <v>0</v>
      </c>
      <c r="F40" s="269">
        <v>0</v>
      </c>
      <c r="G40" s="269">
        <v>0</v>
      </c>
      <c r="H40" s="269">
        <v>0</v>
      </c>
      <c r="I40" s="269">
        <v>0</v>
      </c>
      <c r="J40" s="269">
        <v>0</v>
      </c>
      <c r="K40" s="269">
        <v>0</v>
      </c>
      <c r="L40" s="269">
        <v>0</v>
      </c>
      <c r="M40" s="269">
        <v>0</v>
      </c>
      <c r="N40" s="269">
        <v>0</v>
      </c>
      <c r="O40" s="269">
        <v>0</v>
      </c>
      <c r="P40" s="269">
        <v>0</v>
      </c>
      <c r="Q40" s="269">
        <v>0</v>
      </c>
      <c r="R40" s="269">
        <v>0</v>
      </c>
      <c r="S40" s="269">
        <v>0</v>
      </c>
      <c r="T40" s="269">
        <v>0</v>
      </c>
      <c r="U40" s="269">
        <v>0</v>
      </c>
      <c r="V40" s="269">
        <v>0</v>
      </c>
      <c r="W40" s="269">
        <v>0</v>
      </c>
      <c r="X40" s="269">
        <v>0</v>
      </c>
      <c r="Y40" s="269">
        <v>0</v>
      </c>
      <c r="Z40" s="269">
        <v>0</v>
      </c>
      <c r="AA40" s="269">
        <v>0</v>
      </c>
      <c r="AB40" s="269">
        <v>0</v>
      </c>
      <c r="AC40" s="269">
        <v>0</v>
      </c>
      <c r="AD40" s="269">
        <v>0</v>
      </c>
      <c r="AE40" s="269">
        <v>0</v>
      </c>
      <c r="AF40" s="269">
        <v>0</v>
      </c>
      <c r="AG40" s="269">
        <v>0</v>
      </c>
      <c r="AH40" s="269">
        <v>0</v>
      </c>
      <c r="AI40" s="269">
        <v>0</v>
      </c>
      <c r="AJ40" s="269">
        <v>0</v>
      </c>
      <c r="AK40" s="269">
        <v>0</v>
      </c>
      <c r="AL40" s="269">
        <v>0</v>
      </c>
      <c r="AM40" s="269">
        <v>1.1834368661189376E-3</v>
      </c>
      <c r="AN40" s="269">
        <v>0</v>
      </c>
      <c r="AO40" s="269">
        <v>0</v>
      </c>
      <c r="AP40" s="269">
        <v>0</v>
      </c>
      <c r="AQ40" s="270">
        <v>0</v>
      </c>
    </row>
    <row r="41" spans="1:43" x14ac:dyDescent="0.15">
      <c r="A41" s="4" t="s">
        <v>27</v>
      </c>
      <c r="B41" s="5" t="s">
        <v>28</v>
      </c>
      <c r="C41" s="269">
        <v>0</v>
      </c>
      <c r="D41" s="269">
        <v>0</v>
      </c>
      <c r="E41" s="269">
        <v>0</v>
      </c>
      <c r="F41" s="269">
        <v>0</v>
      </c>
      <c r="G41" s="269">
        <v>0</v>
      </c>
      <c r="H41" s="269">
        <v>0</v>
      </c>
      <c r="I41" s="269">
        <v>0</v>
      </c>
      <c r="J41" s="269">
        <v>0</v>
      </c>
      <c r="K41" s="269">
        <v>0</v>
      </c>
      <c r="L41" s="269">
        <v>0</v>
      </c>
      <c r="M41" s="269">
        <v>0</v>
      </c>
      <c r="N41" s="269">
        <v>0</v>
      </c>
      <c r="O41" s="269">
        <v>0</v>
      </c>
      <c r="P41" s="269">
        <v>0</v>
      </c>
      <c r="Q41" s="269">
        <v>0</v>
      </c>
      <c r="R41" s="269">
        <v>0</v>
      </c>
      <c r="S41" s="269">
        <v>0</v>
      </c>
      <c r="T41" s="269">
        <v>0</v>
      </c>
      <c r="U41" s="269">
        <v>0</v>
      </c>
      <c r="V41" s="269">
        <v>0</v>
      </c>
      <c r="W41" s="269">
        <v>0</v>
      </c>
      <c r="X41" s="269">
        <v>0</v>
      </c>
      <c r="Y41" s="269">
        <v>0</v>
      </c>
      <c r="Z41" s="269">
        <v>0</v>
      </c>
      <c r="AA41" s="269">
        <v>0</v>
      </c>
      <c r="AB41" s="269">
        <v>0</v>
      </c>
      <c r="AC41" s="269">
        <v>0</v>
      </c>
      <c r="AD41" s="269">
        <v>0</v>
      </c>
      <c r="AE41" s="269">
        <v>0</v>
      </c>
      <c r="AF41" s="269">
        <v>0</v>
      </c>
      <c r="AG41" s="269">
        <v>0</v>
      </c>
      <c r="AH41" s="269">
        <v>0</v>
      </c>
      <c r="AI41" s="269">
        <v>6.6432316634292251E-3</v>
      </c>
      <c r="AJ41" s="269">
        <v>1.2407048241379601E-2</v>
      </c>
      <c r="AK41" s="269">
        <v>0</v>
      </c>
      <c r="AL41" s="269">
        <v>0</v>
      </c>
      <c r="AM41" s="269">
        <v>2.1091502151360897E-3</v>
      </c>
      <c r="AN41" s="269">
        <v>5.6991489433589329E-3</v>
      </c>
      <c r="AO41" s="269">
        <v>0</v>
      </c>
      <c r="AP41" s="269">
        <v>0</v>
      </c>
      <c r="AQ41" s="270">
        <v>0</v>
      </c>
    </row>
    <row r="42" spans="1:43" x14ac:dyDescent="0.15">
      <c r="A42" s="4" t="s">
        <v>264</v>
      </c>
      <c r="B42" s="5" t="s">
        <v>231</v>
      </c>
      <c r="C42" s="269">
        <v>2.4860952663574732E-3</v>
      </c>
      <c r="D42" s="269">
        <v>8.2236070506668026E-5</v>
      </c>
      <c r="E42" s="269">
        <v>6.749448062252436E-4</v>
      </c>
      <c r="F42" s="269">
        <v>1.684524851892091E-4</v>
      </c>
      <c r="G42" s="269">
        <v>1.6921020517310229E-4</v>
      </c>
      <c r="H42" s="269">
        <v>1.806770489619491E-4</v>
      </c>
      <c r="I42" s="269">
        <v>1.100754469176236E-4</v>
      </c>
      <c r="J42" s="269">
        <v>2.0441504558615215E-4</v>
      </c>
      <c r="K42" s="269">
        <v>4.6551350615820653E-5</v>
      </c>
      <c r="L42" s="269">
        <v>7.3975764787159812E-5</v>
      </c>
      <c r="M42" s="269">
        <v>7.0482881833805087E-4</v>
      </c>
      <c r="N42" s="269">
        <v>3.7224307472779728E-5</v>
      </c>
      <c r="O42" s="269">
        <v>4.7479598112287654E-5</v>
      </c>
      <c r="P42" s="269">
        <v>9.0271507186587206E-5</v>
      </c>
      <c r="Q42" s="269">
        <v>1.4195874678818335E-4</v>
      </c>
      <c r="R42" s="269">
        <v>8.0902987895581371E-5</v>
      </c>
      <c r="S42" s="269">
        <v>1.181691911609445E-4</v>
      </c>
      <c r="T42" s="269">
        <v>3.1497075392944072E-4</v>
      </c>
      <c r="U42" s="269">
        <v>1.3094434211905292E-4</v>
      </c>
      <c r="V42" s="269">
        <v>1.086599054774418E-4</v>
      </c>
      <c r="W42" s="269">
        <v>2.1736830685146447E-4</v>
      </c>
      <c r="X42" s="269">
        <v>1.6234777536353631E-4</v>
      </c>
      <c r="Y42" s="269">
        <v>3.4532596439953528E-4</v>
      </c>
      <c r="Z42" s="269">
        <v>1.6513485449977489E-4</v>
      </c>
      <c r="AA42" s="269">
        <v>2.8945623270553014E-4</v>
      </c>
      <c r="AB42" s="269">
        <v>5.818956012214106E-5</v>
      </c>
      <c r="AC42" s="269">
        <v>6.0372609910288254E-4</v>
      </c>
      <c r="AD42" s="269">
        <v>2.5276756065085602E-4</v>
      </c>
      <c r="AE42" s="269">
        <v>6.7642231113015992E-4</v>
      </c>
      <c r="AF42" s="269">
        <v>3.3332309991004655E-4</v>
      </c>
      <c r="AG42" s="269">
        <v>6.9059063885017393E-3</v>
      </c>
      <c r="AH42" s="269">
        <v>4.4555738896652242E-4</v>
      </c>
      <c r="AI42" s="269">
        <v>3.6320717875504248E-3</v>
      </c>
      <c r="AJ42" s="269">
        <v>1.3154754327800187E-2</v>
      </c>
      <c r="AK42" s="269">
        <v>1.9135010262761206E-3</v>
      </c>
      <c r="AL42" s="269">
        <v>1.8582276312024116E-3</v>
      </c>
      <c r="AM42" s="269">
        <v>1.38106590202539E-2</v>
      </c>
      <c r="AN42" s="269">
        <v>2.5160159699821397E-3</v>
      </c>
      <c r="AO42" s="269">
        <v>1.0396412765011831E-2</v>
      </c>
      <c r="AP42" s="269">
        <v>0</v>
      </c>
      <c r="AQ42" s="270">
        <v>2.9369781874364568E-3</v>
      </c>
    </row>
    <row r="43" spans="1:43" x14ac:dyDescent="0.15">
      <c r="A43" s="4" t="s">
        <v>265</v>
      </c>
      <c r="B43" s="5" t="s">
        <v>29</v>
      </c>
      <c r="C43" s="269">
        <v>2.8624714117661906E-4</v>
      </c>
      <c r="D43" s="269">
        <v>5.6450371083369161E-3</v>
      </c>
      <c r="E43" s="269">
        <v>7.4941725310318018E-4</v>
      </c>
      <c r="F43" s="269">
        <v>1.3258058906258617E-3</v>
      </c>
      <c r="G43" s="269">
        <v>7.0857588449427852E-4</v>
      </c>
      <c r="H43" s="269">
        <v>1.613078568486554E-3</v>
      </c>
      <c r="I43" s="269">
        <v>8.3272829534599498E-4</v>
      </c>
      <c r="J43" s="269">
        <v>6.7233386087320356E-4</v>
      </c>
      <c r="K43" s="269">
        <v>3.222785811864507E-4</v>
      </c>
      <c r="L43" s="269">
        <v>1.5672831522703349E-4</v>
      </c>
      <c r="M43" s="269">
        <v>1.2420721913373144E-3</v>
      </c>
      <c r="N43" s="269">
        <v>6.6383348326457176E-4</v>
      </c>
      <c r="O43" s="269">
        <v>1.7621622655097365E-4</v>
      </c>
      <c r="P43" s="269">
        <v>6.5965716331916084E-4</v>
      </c>
      <c r="Q43" s="269">
        <v>9.5517956767477655E-4</v>
      </c>
      <c r="R43" s="269">
        <v>1.1181948684139283E-3</v>
      </c>
      <c r="S43" s="269">
        <v>1.0596483207383055E-3</v>
      </c>
      <c r="T43" s="269">
        <v>1.0435618760116895E-3</v>
      </c>
      <c r="U43" s="269">
        <v>8.2441250688858271E-4</v>
      </c>
      <c r="V43" s="269">
        <v>1.1732957878681216E-3</v>
      </c>
      <c r="W43" s="269">
        <v>6.5075360781197762E-4</v>
      </c>
      <c r="X43" s="269">
        <v>1.2697578186499838E-3</v>
      </c>
      <c r="Y43" s="269">
        <v>1.4676412412303504E-3</v>
      </c>
      <c r="Z43" s="269">
        <v>1.2739654337057561E-4</v>
      </c>
      <c r="AA43" s="269">
        <v>1.1661954002380453E-3</v>
      </c>
      <c r="AB43" s="269">
        <v>4.7319683214022377E-3</v>
      </c>
      <c r="AC43" s="269">
        <v>2.6506918174568112E-3</v>
      </c>
      <c r="AD43" s="269">
        <v>3.1688533368972403E-3</v>
      </c>
      <c r="AE43" s="269">
        <v>2.4777574962045929E-4</v>
      </c>
      <c r="AF43" s="269">
        <v>1.2739788192302757E-3</v>
      </c>
      <c r="AG43" s="269">
        <v>2.9739904867152026E-3</v>
      </c>
      <c r="AH43" s="269">
        <v>2.4204229791276524E-3</v>
      </c>
      <c r="AI43" s="269">
        <v>2.6587648814517121E-3</v>
      </c>
      <c r="AJ43" s="269">
        <v>2.2321206951024966E-3</v>
      </c>
      <c r="AK43" s="269">
        <v>4.0455111043955485E-3</v>
      </c>
      <c r="AL43" s="269">
        <v>1.3303441911402831E-3</v>
      </c>
      <c r="AM43" s="269">
        <v>2.7868277448900086E-3</v>
      </c>
      <c r="AN43" s="269">
        <v>7.6601432755920001E-4</v>
      </c>
      <c r="AO43" s="269">
        <v>2.0121173438171491E-3</v>
      </c>
      <c r="AP43" s="269">
        <v>0</v>
      </c>
      <c r="AQ43" s="270">
        <v>9.8249085496426576E-5</v>
      </c>
    </row>
    <row r="44" spans="1:43" x14ac:dyDescent="0.15">
      <c r="A44" s="19" t="s">
        <v>266</v>
      </c>
      <c r="B44" s="20" t="s">
        <v>30</v>
      </c>
      <c r="C44" s="271">
        <v>1.7556840194653692E-3</v>
      </c>
      <c r="D44" s="271">
        <v>6.9762679946596231E-4</v>
      </c>
      <c r="E44" s="271">
        <v>1.0471234099239942E-2</v>
      </c>
      <c r="F44" s="271">
        <v>8.7825551091093405E-3</v>
      </c>
      <c r="G44" s="271">
        <v>8.1116481087955862E-3</v>
      </c>
      <c r="H44" s="271">
        <v>2.2286054641026858E-3</v>
      </c>
      <c r="I44" s="271">
        <v>3.7933305839602987E-3</v>
      </c>
      <c r="J44" s="271">
        <v>8.7714815459526618E-4</v>
      </c>
      <c r="K44" s="271">
        <v>9.9924264533421178E-3</v>
      </c>
      <c r="L44" s="271">
        <v>1.2262423383363101E-3</v>
      </c>
      <c r="M44" s="271">
        <v>2.9200147270425116E-3</v>
      </c>
      <c r="N44" s="271">
        <v>3.536309209914074E-3</v>
      </c>
      <c r="O44" s="271">
        <v>9.1794951867159094E-3</v>
      </c>
      <c r="P44" s="271">
        <v>5.3100151111002197E-3</v>
      </c>
      <c r="Q44" s="271">
        <v>6.3455559814317962E-3</v>
      </c>
      <c r="R44" s="271">
        <v>4.3015515660444125E-3</v>
      </c>
      <c r="S44" s="271">
        <v>2.2045334351008992E-3</v>
      </c>
      <c r="T44" s="271">
        <v>5.0684189355527259E-4</v>
      </c>
      <c r="U44" s="271">
        <v>2.9895456931565592E-3</v>
      </c>
      <c r="V44" s="271">
        <v>3.151137258845812E-3</v>
      </c>
      <c r="W44" s="271">
        <v>8.6541928917861029E-4</v>
      </c>
      <c r="X44" s="271">
        <v>1.6513222848750393E-3</v>
      </c>
      <c r="Y44" s="271">
        <v>1.4656896345241678E-2</v>
      </c>
      <c r="Z44" s="271">
        <v>5.4948503861561981E-3</v>
      </c>
      <c r="AA44" s="271">
        <v>5.8088357595093929E-3</v>
      </c>
      <c r="AB44" s="271">
        <v>6.2747462842947382E-3</v>
      </c>
      <c r="AC44" s="271">
        <v>3.8836789970165993E-3</v>
      </c>
      <c r="AD44" s="271">
        <v>9.4450187409135262E-3</v>
      </c>
      <c r="AE44" s="271">
        <v>2.7149497784626987E-3</v>
      </c>
      <c r="AF44" s="271">
        <v>4.2053740410490613E-3</v>
      </c>
      <c r="AG44" s="271">
        <v>5.7510865629139696E-3</v>
      </c>
      <c r="AH44" s="271">
        <v>3.5863955182488777E-4</v>
      </c>
      <c r="AI44" s="271">
        <v>6.5134854514937784E-3</v>
      </c>
      <c r="AJ44" s="271">
        <v>2.4985935560687847E-3</v>
      </c>
      <c r="AK44" s="271">
        <v>1.0820431475593906E-2</v>
      </c>
      <c r="AL44" s="271">
        <v>4.6969957515290602E-3</v>
      </c>
      <c r="AM44" s="271">
        <v>1.8908079586129247E-2</v>
      </c>
      <c r="AN44" s="271">
        <v>1.4070871957646135E-3</v>
      </c>
      <c r="AO44" s="271">
        <v>4.1527697694885325E-3</v>
      </c>
      <c r="AP44" s="271">
        <v>4.8913619171646306E-4</v>
      </c>
      <c r="AQ44" s="272">
        <v>0</v>
      </c>
    </row>
  </sheetData>
  <mergeCells count="1">
    <mergeCell ref="A2:B3"/>
  </mergeCells>
  <phoneticPr fontId="2"/>
  <pageMargins left="0.7" right="0.7" top="0.75" bottom="0.75" header="0.3" footer="0.3"/>
  <pageSetup paperSize="9" scale="38" fitToWidth="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3</vt:i4>
      </vt:variant>
    </vt:vector>
  </HeadingPairs>
  <TitlesOfParts>
    <vt:vector size="15" baseType="lpstr">
      <vt:lpstr>【各データの取得先】</vt:lpstr>
      <vt:lpstr>【入力シート】</vt:lpstr>
      <vt:lpstr>測定結果１（要約）</vt:lpstr>
      <vt:lpstr>測定結果２（詳細）</vt:lpstr>
      <vt:lpstr>【本表】生産者価格評価表</vt:lpstr>
      <vt:lpstr>【附帯表】雇用表</vt:lpstr>
      <vt:lpstr>各種係数表</vt:lpstr>
      <vt:lpstr>【別表】マージン額・率表</vt:lpstr>
      <vt:lpstr>【別表】投入係数表</vt:lpstr>
      <vt:lpstr>【別表】逆行列係数表（開放型）</vt:lpstr>
      <vt:lpstr>&lt;Calc&gt;マージン剥ぎ</vt:lpstr>
      <vt:lpstr>&lt;Calc&gt;波及効果測定</vt:lpstr>
      <vt:lpstr>'測定結果２（詳細）'!Print_Area</vt:lpstr>
      <vt:lpstr>【本表】生産者価格評価表!Print_Titles</vt:lpstr>
      <vt:lpstr>'測定結果２（詳細）'!Print_Titles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田宮 朋晃</cp:lastModifiedBy>
  <cp:lastPrinted>2025-10-21T01:32:28Z</cp:lastPrinted>
  <dcterms:created xsi:type="dcterms:W3CDTF">2025-07-08T05:19:15Z</dcterms:created>
  <dcterms:modified xsi:type="dcterms:W3CDTF">2026-02-06T07:26:05Z</dcterms:modified>
</cp:coreProperties>
</file>