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4.1.76\share\05地域包括ケア推進係\15_介護予防\R3年度\99==その他\介護予防マニュアル_県HP\"/>
    </mc:Choice>
  </mc:AlternateContent>
  <bookViews>
    <workbookView xWindow="0" yWindow="0" windowWidth="20490" windowHeight="9090" tabRatio="836" firstSheet="1" activeTab="1"/>
  </bookViews>
  <sheets>
    <sheet name="【予防給付】記入方法に関して（必ず守って下さい）" sheetId="19" r:id="rId1"/>
    <sheet name="【予防給付】参加者男性　記録一覧" sheetId="1" r:id="rId2"/>
    <sheet name="【予防給付】参加者男性　個人記録用紙" sheetId="16" r:id="rId3"/>
    <sheet name="【予防給付】参加者女性　記録一覧" sheetId="20" r:id="rId4"/>
    <sheet name="【予防給付】参加者女性　個人記録用紙" sheetId="22" r:id="rId5"/>
    <sheet name="→判定基準→変更厳禁→" sheetId="10" r:id="rId6"/>
    <sheet name="握力判定　男性用（変更厳禁）" sheetId="2" r:id="rId7"/>
    <sheet name="長座位体前屈判定用　男性用（変更厳禁）" sheetId="5" r:id="rId8"/>
    <sheet name="開眼片足立ち判定　男性用（変更厳禁）" sheetId="6" r:id="rId9"/>
    <sheet name="5m歩行判定　男性用（変更厳禁）" sheetId="7" r:id="rId10"/>
    <sheet name="TUG判定　男性用（変更厳禁）" sheetId="8" r:id="rId11"/>
    <sheet name="ファンクショナルリーチ判定　男性用（変更厳禁）" sheetId="9" r:id="rId12"/>
    <sheet name="握力判定　女性用（変更厳禁）" sheetId="3" r:id="rId13"/>
    <sheet name="長座位体前屈判定　女性用（変更厳禁）" sheetId="11" r:id="rId14"/>
    <sheet name="開眼片足立ち判定　女性（変更厳禁）" sheetId="12" r:id="rId15"/>
    <sheet name="5m歩行判定　女性（変更厳禁）" sheetId="13" r:id="rId16"/>
    <sheet name="TUG判定　女性（変更厳禁）" sheetId="14" r:id="rId17"/>
    <sheet name="ファンクショナルリーチ判定　女性（変更厳禁）" sheetId="15" r:id="rId18"/>
  </sheets>
  <definedNames>
    <definedName name="ファンクショナル女性">'ファンクショナルリーチ判定　女性（変更厳禁）'!$B$3:$F$7</definedName>
    <definedName name="ファンクショナル男性">'ファンクショナルリーチ判定　男性用（変更厳禁）'!$B$3:$F$7</definedName>
    <definedName name="握力女性">'握力判定　女性用（変更厳禁）'!$B$3:$F$7</definedName>
    <definedName name="移動能力女性">'TUG判定　女性（変更厳禁）'!$B$9</definedName>
    <definedName name="移動能力男性">'TUG判定　男性用（変更厳禁）'!$B$3:$F$7</definedName>
    <definedName name="移動能力判定女性">'TUG判定　女性（変更厳禁）'!$B$3:$F$7</definedName>
    <definedName name="開眼片足立ち女性">'開眼片足立ち判定　女性（変更厳禁）'!$B$3:$F$7</definedName>
    <definedName name="開眼片足立ち男性">'開眼片足立ち判定　男性用（変更厳禁）'!$B$3:$F$7</definedName>
    <definedName name="基本情報" localSheetId="3">'【予防給付】参加者女性　記録一覧'!$A$1:$BI$2</definedName>
    <definedName name="基本情報">'【予防給付】参加者男性　記録一覧'!$A$1:$BI$2</definedName>
    <definedName name="初期評価おとこ" localSheetId="3">'【予防給付】参加者女性　記録一覧'!$T$1</definedName>
    <definedName name="初期評価おとこ">'【予防給付】参加者男性　記録一覧'!$T$1</definedName>
    <definedName name="初期評価日おとこ" localSheetId="3">'【予防給付】参加者女性　記録一覧'!$X$1</definedName>
    <definedName name="初期評価日おとこ">'【予防給付】参加者男性　記録一覧'!$X$1</definedName>
    <definedName name="初期評価日男性" localSheetId="3">'【予防給付】参加者女性　記録一覧'!$Z$1</definedName>
    <definedName name="初期評価日男性">'【予防給付】参加者男性　記録一覧'!$Z$1</definedName>
    <definedName name="女性参加者名簿">#REF!</definedName>
    <definedName name="女性成績一覧">#REF!</definedName>
    <definedName name="情報" localSheetId="3">'【予防給付】参加者女性　記録一覧'!$A$1</definedName>
    <definedName name="情報">'【予防給付】参加者男性　記録一覧'!$A$1</definedName>
    <definedName name="男握力">'握力判定　男性用（変更厳禁）'!$B$3:$F$7</definedName>
    <definedName name="男性参加者名簿" localSheetId="3">'【予防給付】参加者女性　記録一覧'!$A$3:$A$202</definedName>
    <definedName name="男性参加者名簿">'【予防給付】参加者男性　記録一覧'!$A$3:$A$202</definedName>
    <definedName name="男性成績一覧" localSheetId="3">'【予防給付】参加者女性　記録一覧'!$A$3:$BQ$214</definedName>
    <definedName name="男性成績一覧">'【予防給付】参加者男性　記録一覧'!$A$3:$BQ$214</definedName>
    <definedName name="長座位体前屈女性">'長座位体前屈判定　女性用（変更厳禁）'!$B$3:$F$7</definedName>
    <definedName name="長座位判定男性">'長座位体前屈判定用　男性用（変更厳禁）'!$B$3:$F$7</definedName>
    <definedName name="平成２０年記録女性">'【予防給付】参加者女性　記録一覧'!$A$1:$BI$1000</definedName>
    <definedName name="平成２０年記録男性" localSheetId="3">'【予防給付】参加者女性　記録一覧'!$A$1:$BI$550</definedName>
    <definedName name="平成２０年記録男性">'【予防給付】参加者男性　記録一覧'!$A$1:$BI$550</definedName>
    <definedName name="歩行女性">'5m歩行判定　女性（変更厳禁）'!$B$3:$F$7</definedName>
    <definedName name="歩行男性">'5m歩行判定　男性用（変更厳禁）'!$B$3:$F$7</definedName>
  </definedNames>
  <calcPr calcId="162913"/>
</workbook>
</file>

<file path=xl/calcChain.xml><?xml version="1.0" encoding="utf-8"?>
<calcChain xmlns="http://schemas.openxmlformats.org/spreadsheetml/2006/main">
  <c r="BA4" i="20" l="1"/>
  <c r="BA15" i="20" l="1"/>
  <c r="BA19" i="20"/>
  <c r="BA31" i="20"/>
  <c r="BA35" i="20"/>
  <c r="BA47" i="20"/>
  <c r="BA51" i="20"/>
  <c r="BA63" i="20"/>
  <c r="BA67" i="20"/>
  <c r="BA79" i="20"/>
  <c r="BA83" i="20"/>
  <c r="BA95" i="20"/>
  <c r="BA99" i="20"/>
  <c r="BA111" i="20"/>
  <c r="BA115" i="20"/>
  <c r="BA127" i="20"/>
  <c r="BA131" i="20"/>
  <c r="BA143" i="20"/>
  <c r="BA147" i="20"/>
  <c r="BA159" i="20"/>
  <c r="BA163" i="20"/>
  <c r="BA175" i="20"/>
  <c r="BA179" i="20"/>
  <c r="BA191" i="20"/>
  <c r="BA195" i="20"/>
  <c r="BA203" i="20"/>
  <c r="BA204" i="20"/>
  <c r="BA205" i="20"/>
  <c r="BA206" i="20"/>
  <c r="BA207" i="20"/>
  <c r="BA208" i="20"/>
  <c r="BA209" i="20"/>
  <c r="BA210" i="20"/>
  <c r="BA211" i="20"/>
  <c r="BA212" i="20"/>
  <c r="BA213" i="20"/>
  <c r="BA214" i="20"/>
  <c r="BA215" i="20"/>
  <c r="BA216" i="20"/>
  <c r="BA217" i="20"/>
  <c r="BA218" i="20"/>
  <c r="BA219" i="20"/>
  <c r="BA220" i="20"/>
  <c r="BA221" i="20"/>
  <c r="BA222" i="20"/>
  <c r="BA223" i="20"/>
  <c r="BA224" i="20"/>
  <c r="BA225" i="20"/>
  <c r="BA226" i="20"/>
  <c r="BA227" i="20"/>
  <c r="BA228" i="20"/>
  <c r="BA229" i="20"/>
  <c r="BA230" i="20"/>
  <c r="BA231" i="20"/>
  <c r="BA232" i="20"/>
  <c r="BA233" i="20"/>
  <c r="BA234" i="20"/>
  <c r="BA235" i="20"/>
  <c r="BA236" i="20"/>
  <c r="BA237" i="20"/>
  <c r="BA238" i="20"/>
  <c r="BA239" i="20"/>
  <c r="BA240" i="20"/>
  <c r="BA241" i="20"/>
  <c r="BA242" i="20"/>
  <c r="BA243" i="20"/>
  <c r="BA244" i="20"/>
  <c r="BA245" i="20"/>
  <c r="BA246" i="20"/>
  <c r="BA247" i="20"/>
  <c r="BA248" i="20"/>
  <c r="BA249" i="20"/>
  <c r="BA250" i="20"/>
  <c r="BA251" i="20"/>
  <c r="BA252" i="20"/>
  <c r="BA253" i="20"/>
  <c r="BA254" i="20"/>
  <c r="BA255" i="20"/>
  <c r="BA256" i="20"/>
  <c r="BA257" i="20"/>
  <c r="BA258" i="20"/>
  <c r="BA259" i="20"/>
  <c r="BA260" i="20"/>
  <c r="BA261" i="20"/>
  <c r="BA262" i="20"/>
  <c r="BA263" i="20"/>
  <c r="BA264" i="20"/>
  <c r="BA265" i="20"/>
  <c r="BA266" i="20"/>
  <c r="BA267" i="20"/>
  <c r="BA268" i="20"/>
  <c r="BA269" i="20"/>
  <c r="BA270" i="20"/>
  <c r="BA271" i="20"/>
  <c r="BA272" i="20"/>
  <c r="BA273" i="20"/>
  <c r="BA274" i="20"/>
  <c r="BA275" i="20"/>
  <c r="BA276" i="20"/>
  <c r="BA277" i="20"/>
  <c r="BA278" i="20"/>
  <c r="BA279" i="20"/>
  <c r="BA280" i="20"/>
  <c r="BA281" i="20"/>
  <c r="BA282" i="20"/>
  <c r="BA283" i="20"/>
  <c r="BA284" i="20"/>
  <c r="BA285" i="20"/>
  <c r="BA286" i="20"/>
  <c r="BA287" i="20"/>
  <c r="BA288" i="20"/>
  <c r="BA289" i="20"/>
  <c r="BA290" i="20"/>
  <c r="BA291" i="20"/>
  <c r="BA292" i="20"/>
  <c r="BA293" i="20"/>
  <c r="BA294" i="20"/>
  <c r="BA295" i="20"/>
  <c r="BA296" i="20"/>
  <c r="BA297" i="20"/>
  <c r="BA298" i="20"/>
  <c r="BA299" i="20"/>
  <c r="BA300" i="20"/>
  <c r="BA301" i="20"/>
  <c r="BA302" i="20"/>
  <c r="BA303" i="20"/>
  <c r="BA304" i="20"/>
  <c r="BA305" i="20"/>
  <c r="BA306" i="20"/>
  <c r="BA307" i="20"/>
  <c r="BA308" i="20"/>
  <c r="BA309" i="20"/>
  <c r="BA310" i="20"/>
  <c r="BA311" i="20"/>
  <c r="BA312" i="20"/>
  <c r="BA313" i="20"/>
  <c r="BA314" i="20"/>
  <c r="BA315" i="20"/>
  <c r="BA316" i="20"/>
  <c r="BA317" i="20"/>
  <c r="BA318" i="20"/>
  <c r="BA319" i="20"/>
  <c r="BA320" i="20"/>
  <c r="BA321" i="20"/>
  <c r="BA322" i="20"/>
  <c r="BA323" i="20"/>
  <c r="BA324" i="20"/>
  <c r="BA325" i="20"/>
  <c r="BA326" i="20"/>
  <c r="BA327" i="20"/>
  <c r="BA328" i="20"/>
  <c r="BA329" i="20"/>
  <c r="BA330" i="20"/>
  <c r="BA331" i="20"/>
  <c r="BA332" i="20"/>
  <c r="BA333" i="20"/>
  <c r="BA334" i="20"/>
  <c r="BA335" i="20"/>
  <c r="BA336" i="20"/>
  <c r="BA337" i="20"/>
  <c r="BA338" i="20"/>
  <c r="BA339" i="20"/>
  <c r="BA340" i="20"/>
  <c r="BA341" i="20"/>
  <c r="BA342" i="20"/>
  <c r="BA343" i="20"/>
  <c r="AZ4" i="20"/>
  <c r="AZ5" i="20"/>
  <c r="AZ6" i="20"/>
  <c r="AZ7" i="20"/>
  <c r="AZ8" i="20"/>
  <c r="AZ9" i="20"/>
  <c r="AZ10" i="20"/>
  <c r="AZ11" i="20"/>
  <c r="AZ12" i="20"/>
  <c r="AZ13" i="20"/>
  <c r="AZ14" i="20"/>
  <c r="AZ15" i="20"/>
  <c r="AZ16" i="20"/>
  <c r="AZ17" i="20"/>
  <c r="AZ18" i="20"/>
  <c r="AZ19" i="20"/>
  <c r="AZ20" i="20"/>
  <c r="AZ21" i="20"/>
  <c r="AZ22" i="20"/>
  <c r="AZ23" i="20"/>
  <c r="AZ24" i="20"/>
  <c r="AZ25" i="20"/>
  <c r="AZ26" i="20"/>
  <c r="AZ27" i="20"/>
  <c r="AZ28" i="20"/>
  <c r="AZ29" i="20"/>
  <c r="AZ30" i="20"/>
  <c r="AZ31" i="20"/>
  <c r="AZ32" i="20"/>
  <c r="AZ33" i="20"/>
  <c r="AZ34" i="20"/>
  <c r="AZ35" i="20"/>
  <c r="AZ36" i="20"/>
  <c r="AZ37" i="20"/>
  <c r="AZ38" i="20"/>
  <c r="AZ39" i="20"/>
  <c r="AZ40" i="20"/>
  <c r="AZ41" i="20"/>
  <c r="AZ42" i="20"/>
  <c r="AZ43" i="20"/>
  <c r="AZ44" i="20"/>
  <c r="AZ45" i="20"/>
  <c r="AZ46" i="20"/>
  <c r="AZ47" i="20"/>
  <c r="AZ48" i="20"/>
  <c r="AZ49" i="20"/>
  <c r="AZ50" i="20"/>
  <c r="AZ51" i="20"/>
  <c r="AZ52" i="20"/>
  <c r="AZ53" i="20"/>
  <c r="AZ54" i="20"/>
  <c r="AZ55" i="20"/>
  <c r="AZ56" i="20"/>
  <c r="AZ57" i="20"/>
  <c r="AZ58" i="20"/>
  <c r="AZ59" i="20"/>
  <c r="AZ60" i="20"/>
  <c r="AZ61" i="20"/>
  <c r="AZ62" i="20"/>
  <c r="AZ63" i="20"/>
  <c r="AZ64" i="20"/>
  <c r="AZ65" i="20"/>
  <c r="AZ66" i="20"/>
  <c r="AZ67" i="20"/>
  <c r="AZ68" i="20"/>
  <c r="AZ69" i="20"/>
  <c r="AZ70" i="20"/>
  <c r="AZ71" i="20"/>
  <c r="AZ72" i="20"/>
  <c r="AZ73" i="20"/>
  <c r="AZ74" i="20"/>
  <c r="AZ75" i="20"/>
  <c r="AZ76" i="20"/>
  <c r="AZ77" i="20"/>
  <c r="AZ78" i="20"/>
  <c r="AZ79" i="20"/>
  <c r="AZ80" i="20"/>
  <c r="AZ81" i="20"/>
  <c r="AZ82" i="20"/>
  <c r="AZ83" i="20"/>
  <c r="AZ84" i="20"/>
  <c r="AZ85" i="20"/>
  <c r="AZ86" i="20"/>
  <c r="AZ87" i="20"/>
  <c r="AZ88" i="20"/>
  <c r="AZ89" i="20"/>
  <c r="AZ90" i="20"/>
  <c r="AZ91" i="20"/>
  <c r="AZ92" i="20"/>
  <c r="AZ93" i="20"/>
  <c r="AZ94" i="20"/>
  <c r="AZ95" i="20"/>
  <c r="AZ96" i="20"/>
  <c r="AZ97" i="20"/>
  <c r="AZ98" i="20"/>
  <c r="AZ99" i="20"/>
  <c r="AZ100" i="20"/>
  <c r="AZ101" i="20"/>
  <c r="AZ102" i="20"/>
  <c r="AZ103" i="20"/>
  <c r="AZ104" i="20"/>
  <c r="AZ105" i="20"/>
  <c r="AZ106" i="20"/>
  <c r="AZ107" i="20"/>
  <c r="AZ108" i="20"/>
  <c r="AZ109" i="20"/>
  <c r="AZ110" i="20"/>
  <c r="AZ111" i="20"/>
  <c r="AZ112" i="20"/>
  <c r="AZ113" i="20"/>
  <c r="AZ114" i="20"/>
  <c r="AZ115" i="20"/>
  <c r="AZ116" i="20"/>
  <c r="AZ117" i="20"/>
  <c r="AZ118" i="20"/>
  <c r="AZ119" i="20"/>
  <c r="AZ120" i="20"/>
  <c r="AZ121" i="20"/>
  <c r="AZ122" i="20"/>
  <c r="AZ123" i="20"/>
  <c r="AZ124" i="20"/>
  <c r="AZ125" i="20"/>
  <c r="AZ126" i="20"/>
  <c r="AZ127" i="20"/>
  <c r="AZ128" i="20"/>
  <c r="AZ129" i="20"/>
  <c r="AZ130" i="20"/>
  <c r="AZ131" i="20"/>
  <c r="AZ132" i="20"/>
  <c r="AZ133" i="20"/>
  <c r="AZ134" i="20"/>
  <c r="AZ135" i="20"/>
  <c r="AZ136" i="20"/>
  <c r="AZ137" i="20"/>
  <c r="AZ138" i="20"/>
  <c r="AZ139" i="20"/>
  <c r="AZ140" i="20"/>
  <c r="AZ141" i="20"/>
  <c r="AZ142" i="20"/>
  <c r="AZ143" i="20"/>
  <c r="AZ144" i="20"/>
  <c r="AZ145" i="20"/>
  <c r="AZ146" i="20"/>
  <c r="AZ147" i="20"/>
  <c r="AZ148" i="20"/>
  <c r="AZ149" i="20"/>
  <c r="AZ150" i="20"/>
  <c r="AZ151" i="20"/>
  <c r="AZ152" i="20"/>
  <c r="AZ153" i="20"/>
  <c r="AZ154" i="20"/>
  <c r="AZ155" i="20"/>
  <c r="AZ156" i="20"/>
  <c r="AZ157" i="20"/>
  <c r="AZ158" i="20"/>
  <c r="AZ159" i="20"/>
  <c r="AZ160" i="20"/>
  <c r="AZ161" i="20"/>
  <c r="AZ162" i="20"/>
  <c r="AZ163" i="20"/>
  <c r="AZ164" i="20"/>
  <c r="AZ165" i="20"/>
  <c r="AZ166" i="20"/>
  <c r="AZ167" i="20"/>
  <c r="AZ168" i="20"/>
  <c r="AZ169" i="20"/>
  <c r="AZ170" i="20"/>
  <c r="AZ171" i="20"/>
  <c r="AZ172" i="20"/>
  <c r="AZ173" i="20"/>
  <c r="AZ174" i="20"/>
  <c r="AZ175" i="20"/>
  <c r="AZ176" i="20"/>
  <c r="AZ177" i="20"/>
  <c r="AZ178" i="20"/>
  <c r="AZ179" i="20"/>
  <c r="AZ180" i="20"/>
  <c r="AZ181" i="20"/>
  <c r="AZ182" i="20"/>
  <c r="AZ183" i="20"/>
  <c r="AZ184" i="20"/>
  <c r="AZ185" i="20"/>
  <c r="AZ186" i="20"/>
  <c r="AZ187" i="20"/>
  <c r="AZ188" i="20"/>
  <c r="AZ189" i="20"/>
  <c r="AZ190" i="20"/>
  <c r="AZ191" i="20"/>
  <c r="AZ192" i="20"/>
  <c r="AZ193" i="20"/>
  <c r="AZ194" i="20"/>
  <c r="AZ195" i="20"/>
  <c r="AZ196" i="20"/>
  <c r="AZ197" i="20"/>
  <c r="AZ198" i="20"/>
  <c r="AZ199" i="20"/>
  <c r="AZ200" i="20"/>
  <c r="AZ201" i="20"/>
  <c r="AZ202" i="20"/>
  <c r="AZ3" i="20"/>
  <c r="AX4" i="20"/>
  <c r="AX5" i="20"/>
  <c r="AX6" i="20"/>
  <c r="AX7" i="20"/>
  <c r="BA7" i="20" s="1"/>
  <c r="AX8" i="20"/>
  <c r="AX9" i="20"/>
  <c r="AX10" i="20"/>
  <c r="AX11" i="20"/>
  <c r="BA11" i="20" s="1"/>
  <c r="AX12" i="20"/>
  <c r="AX13" i="20"/>
  <c r="AX14" i="20"/>
  <c r="AX15" i="20"/>
  <c r="AX16" i="20"/>
  <c r="AX17" i="20"/>
  <c r="AX18" i="20"/>
  <c r="AX19" i="20"/>
  <c r="AX20" i="20"/>
  <c r="AX21" i="20"/>
  <c r="AX22" i="20"/>
  <c r="AX23" i="20"/>
  <c r="BA23" i="20" s="1"/>
  <c r="AX24" i="20"/>
  <c r="AX25" i="20"/>
  <c r="AX26" i="20"/>
  <c r="AX27" i="20"/>
  <c r="BA27" i="20" s="1"/>
  <c r="AX28" i="20"/>
  <c r="AX29" i="20"/>
  <c r="AX30" i="20"/>
  <c r="AX31" i="20"/>
  <c r="AX32" i="20"/>
  <c r="AX33" i="20"/>
  <c r="AX34" i="20"/>
  <c r="AX35" i="20"/>
  <c r="AX36" i="20"/>
  <c r="AX37" i="20"/>
  <c r="AX38" i="20"/>
  <c r="AX39" i="20"/>
  <c r="BA39" i="20" s="1"/>
  <c r="AX40" i="20"/>
  <c r="AX41" i="20"/>
  <c r="AX42" i="20"/>
  <c r="AX43" i="20"/>
  <c r="BA43" i="20" s="1"/>
  <c r="AX44" i="20"/>
  <c r="AX45" i="20"/>
  <c r="AX46" i="20"/>
  <c r="AX47" i="20"/>
  <c r="AX48" i="20"/>
  <c r="AX49" i="20"/>
  <c r="AX50" i="20"/>
  <c r="AX51" i="20"/>
  <c r="AX52" i="20"/>
  <c r="AX53" i="20"/>
  <c r="AX54" i="20"/>
  <c r="AX55" i="20"/>
  <c r="BA55" i="20" s="1"/>
  <c r="AX56" i="20"/>
  <c r="AX57" i="20"/>
  <c r="AX58" i="20"/>
  <c r="AX59" i="20"/>
  <c r="BA59" i="20" s="1"/>
  <c r="AX60" i="20"/>
  <c r="AX61" i="20"/>
  <c r="AX62" i="20"/>
  <c r="AX63" i="20"/>
  <c r="AX64" i="20"/>
  <c r="AX65" i="20"/>
  <c r="AX66" i="20"/>
  <c r="AX67" i="20"/>
  <c r="AX68" i="20"/>
  <c r="AX69" i="20"/>
  <c r="AX70" i="20"/>
  <c r="AX71" i="20"/>
  <c r="BA71" i="20" s="1"/>
  <c r="AX72" i="20"/>
  <c r="AX73" i="20"/>
  <c r="AX74" i="20"/>
  <c r="AX75" i="20"/>
  <c r="BA75" i="20" s="1"/>
  <c r="AX76" i="20"/>
  <c r="AX77" i="20"/>
  <c r="AX78" i="20"/>
  <c r="AX79" i="20"/>
  <c r="AX80" i="20"/>
  <c r="AX81" i="20"/>
  <c r="AX82" i="20"/>
  <c r="AX83" i="20"/>
  <c r="AX84" i="20"/>
  <c r="AX85" i="20"/>
  <c r="AX86" i="20"/>
  <c r="AX87" i="20"/>
  <c r="BA87" i="20" s="1"/>
  <c r="AX88" i="20"/>
  <c r="AX89" i="20"/>
  <c r="AX90" i="20"/>
  <c r="AX91" i="20"/>
  <c r="BA91" i="20" s="1"/>
  <c r="AX92" i="20"/>
  <c r="AX93" i="20"/>
  <c r="AX94" i="20"/>
  <c r="AX95" i="20"/>
  <c r="AX96" i="20"/>
  <c r="AX97" i="20"/>
  <c r="AX98" i="20"/>
  <c r="AX99" i="20"/>
  <c r="AX100" i="20"/>
  <c r="AX101" i="20"/>
  <c r="AX102" i="20"/>
  <c r="AX103" i="20"/>
  <c r="BA103" i="20" s="1"/>
  <c r="AX104" i="20"/>
  <c r="AX105" i="20"/>
  <c r="AX106" i="20"/>
  <c r="AX107" i="20"/>
  <c r="BA107" i="20" s="1"/>
  <c r="AX108" i="20"/>
  <c r="AX109" i="20"/>
  <c r="AX110" i="20"/>
  <c r="AX111" i="20"/>
  <c r="AX112" i="20"/>
  <c r="AX113" i="20"/>
  <c r="AX114" i="20"/>
  <c r="AX115" i="20"/>
  <c r="AX116" i="20"/>
  <c r="AX117" i="20"/>
  <c r="AX118" i="20"/>
  <c r="AX119" i="20"/>
  <c r="BA119" i="20" s="1"/>
  <c r="AX120" i="20"/>
  <c r="AX121" i="20"/>
  <c r="AX122" i="20"/>
  <c r="AX123" i="20"/>
  <c r="BA123" i="20" s="1"/>
  <c r="AX124" i="20"/>
  <c r="AX125" i="20"/>
  <c r="AX126" i="20"/>
  <c r="AX127" i="20"/>
  <c r="AX128" i="20"/>
  <c r="AX129" i="20"/>
  <c r="AX130" i="20"/>
  <c r="AX131" i="20"/>
  <c r="AX132" i="20"/>
  <c r="AX133" i="20"/>
  <c r="AX134" i="20"/>
  <c r="AX135" i="20"/>
  <c r="BA135" i="20" s="1"/>
  <c r="AX136" i="20"/>
  <c r="AX137" i="20"/>
  <c r="AX138" i="20"/>
  <c r="AX139" i="20"/>
  <c r="BA139" i="20" s="1"/>
  <c r="AX140" i="20"/>
  <c r="AX141" i="20"/>
  <c r="AX142" i="20"/>
  <c r="AX143" i="20"/>
  <c r="AX144" i="20"/>
  <c r="AX145" i="20"/>
  <c r="AX146" i="20"/>
  <c r="AX147" i="20"/>
  <c r="AX148" i="20"/>
  <c r="AX149" i="20"/>
  <c r="AX150" i="20"/>
  <c r="AX151" i="20"/>
  <c r="BA151" i="20" s="1"/>
  <c r="AX152" i="20"/>
  <c r="AX153" i="20"/>
  <c r="AX154" i="20"/>
  <c r="AX155" i="20"/>
  <c r="BA155" i="20" s="1"/>
  <c r="AX156" i="20"/>
  <c r="AX157" i="20"/>
  <c r="AX158" i="20"/>
  <c r="AX159" i="20"/>
  <c r="AX160" i="20"/>
  <c r="AX161" i="20"/>
  <c r="AX162" i="20"/>
  <c r="AX163" i="20"/>
  <c r="AX164" i="20"/>
  <c r="AX165" i="20"/>
  <c r="AX166" i="20"/>
  <c r="AX167" i="20"/>
  <c r="BA167" i="20" s="1"/>
  <c r="AX168" i="20"/>
  <c r="AX169" i="20"/>
  <c r="AX170" i="20"/>
  <c r="AX171" i="20"/>
  <c r="BA171" i="20" s="1"/>
  <c r="AX172" i="20"/>
  <c r="AX173" i="20"/>
  <c r="AX174" i="20"/>
  <c r="AX175" i="20"/>
  <c r="AX176" i="20"/>
  <c r="AX177" i="20"/>
  <c r="AX178" i="20"/>
  <c r="AX179" i="20"/>
  <c r="AX180" i="20"/>
  <c r="AX181" i="20"/>
  <c r="AX182" i="20"/>
  <c r="AX183" i="20"/>
  <c r="BA183" i="20" s="1"/>
  <c r="AX184" i="20"/>
  <c r="AX185" i="20"/>
  <c r="AX186" i="20"/>
  <c r="AX187" i="20"/>
  <c r="BA187" i="20" s="1"/>
  <c r="AX188" i="20"/>
  <c r="AX189" i="20"/>
  <c r="AX190" i="20"/>
  <c r="AX191" i="20"/>
  <c r="AX192" i="20"/>
  <c r="AX193" i="20"/>
  <c r="AX194" i="20"/>
  <c r="AX195" i="20"/>
  <c r="AX196" i="20"/>
  <c r="AX197" i="20"/>
  <c r="AX198" i="20"/>
  <c r="AX199" i="20"/>
  <c r="BA199" i="20" s="1"/>
  <c r="AX200" i="20"/>
  <c r="AX201" i="20"/>
  <c r="AX202" i="20"/>
  <c r="AX3" i="20"/>
  <c r="AV4" i="20"/>
  <c r="AV5" i="20"/>
  <c r="BA5" i="20" s="1"/>
  <c r="AV6" i="20"/>
  <c r="BA6" i="20" s="1"/>
  <c r="AV7" i="20"/>
  <c r="AV8" i="20"/>
  <c r="BA8" i="20" s="1"/>
  <c r="AV9" i="20"/>
  <c r="BA9" i="20" s="1"/>
  <c r="AV10" i="20"/>
  <c r="BA10" i="20" s="1"/>
  <c r="AV11" i="20"/>
  <c r="AV12" i="20"/>
  <c r="BA12" i="20" s="1"/>
  <c r="AV13" i="20"/>
  <c r="BA13" i="20" s="1"/>
  <c r="AV14" i="20"/>
  <c r="BA14" i="20" s="1"/>
  <c r="AV15" i="20"/>
  <c r="AV16" i="20"/>
  <c r="BA16" i="20" s="1"/>
  <c r="AV17" i="20"/>
  <c r="BA17" i="20" s="1"/>
  <c r="AV18" i="20"/>
  <c r="BA18" i="20" s="1"/>
  <c r="AV19" i="20"/>
  <c r="AV20" i="20"/>
  <c r="BA20" i="20" s="1"/>
  <c r="AV21" i="20"/>
  <c r="BA21" i="20" s="1"/>
  <c r="AV22" i="20"/>
  <c r="BA22" i="20" s="1"/>
  <c r="AV23" i="20"/>
  <c r="AV24" i="20"/>
  <c r="BA24" i="20" s="1"/>
  <c r="AV25" i="20"/>
  <c r="BA25" i="20" s="1"/>
  <c r="AV26" i="20"/>
  <c r="BA26" i="20" s="1"/>
  <c r="AV27" i="20"/>
  <c r="AV28" i="20"/>
  <c r="BA28" i="20" s="1"/>
  <c r="AV29" i="20"/>
  <c r="BA29" i="20" s="1"/>
  <c r="AV30" i="20"/>
  <c r="BA30" i="20" s="1"/>
  <c r="AV31" i="20"/>
  <c r="AV32" i="20"/>
  <c r="BA32" i="20" s="1"/>
  <c r="AV33" i="20"/>
  <c r="BA33" i="20" s="1"/>
  <c r="AV34" i="20"/>
  <c r="BA34" i="20" s="1"/>
  <c r="AV35" i="20"/>
  <c r="AV36" i="20"/>
  <c r="BA36" i="20" s="1"/>
  <c r="AV37" i="20"/>
  <c r="BA37" i="20" s="1"/>
  <c r="AV38" i="20"/>
  <c r="BA38" i="20" s="1"/>
  <c r="AV39" i="20"/>
  <c r="AV40" i="20"/>
  <c r="BA40" i="20" s="1"/>
  <c r="AV41" i="20"/>
  <c r="BA41" i="20" s="1"/>
  <c r="AV42" i="20"/>
  <c r="BA42" i="20" s="1"/>
  <c r="AV43" i="20"/>
  <c r="AV44" i="20"/>
  <c r="BA44" i="20" s="1"/>
  <c r="AV45" i="20"/>
  <c r="BA45" i="20" s="1"/>
  <c r="AV46" i="20"/>
  <c r="BA46" i="20" s="1"/>
  <c r="AV47" i="20"/>
  <c r="AV48" i="20"/>
  <c r="BA48" i="20" s="1"/>
  <c r="AV49" i="20"/>
  <c r="BA49" i="20" s="1"/>
  <c r="AV50" i="20"/>
  <c r="BA50" i="20" s="1"/>
  <c r="AV51" i="20"/>
  <c r="AV52" i="20"/>
  <c r="BA52" i="20" s="1"/>
  <c r="AV53" i="20"/>
  <c r="BA53" i="20" s="1"/>
  <c r="AV54" i="20"/>
  <c r="BA54" i="20" s="1"/>
  <c r="AV55" i="20"/>
  <c r="AV56" i="20"/>
  <c r="BA56" i="20" s="1"/>
  <c r="AV57" i="20"/>
  <c r="BA57" i="20" s="1"/>
  <c r="AV58" i="20"/>
  <c r="BA58" i="20" s="1"/>
  <c r="AV59" i="20"/>
  <c r="AV60" i="20"/>
  <c r="BA60" i="20" s="1"/>
  <c r="AV61" i="20"/>
  <c r="BA61" i="20" s="1"/>
  <c r="AV62" i="20"/>
  <c r="BA62" i="20" s="1"/>
  <c r="AV63" i="20"/>
  <c r="AV64" i="20"/>
  <c r="BA64" i="20" s="1"/>
  <c r="AV65" i="20"/>
  <c r="BA65" i="20" s="1"/>
  <c r="AV66" i="20"/>
  <c r="BA66" i="20" s="1"/>
  <c r="AV67" i="20"/>
  <c r="AV68" i="20"/>
  <c r="BA68" i="20" s="1"/>
  <c r="AV69" i="20"/>
  <c r="BA69" i="20" s="1"/>
  <c r="AV70" i="20"/>
  <c r="BA70" i="20" s="1"/>
  <c r="AV71" i="20"/>
  <c r="AV72" i="20"/>
  <c r="BA72" i="20" s="1"/>
  <c r="AV73" i="20"/>
  <c r="BA73" i="20" s="1"/>
  <c r="AV74" i="20"/>
  <c r="BA74" i="20" s="1"/>
  <c r="AV75" i="20"/>
  <c r="AV76" i="20"/>
  <c r="BA76" i="20" s="1"/>
  <c r="AV77" i="20"/>
  <c r="BA77" i="20" s="1"/>
  <c r="AV78" i="20"/>
  <c r="BA78" i="20" s="1"/>
  <c r="AV79" i="20"/>
  <c r="AV80" i="20"/>
  <c r="BA80" i="20" s="1"/>
  <c r="AV81" i="20"/>
  <c r="BA81" i="20" s="1"/>
  <c r="AV82" i="20"/>
  <c r="BA82" i="20" s="1"/>
  <c r="AV83" i="20"/>
  <c r="AV84" i="20"/>
  <c r="BA84" i="20" s="1"/>
  <c r="AV85" i="20"/>
  <c r="BA85" i="20" s="1"/>
  <c r="AV86" i="20"/>
  <c r="BA86" i="20" s="1"/>
  <c r="AV87" i="20"/>
  <c r="AV88" i="20"/>
  <c r="BA88" i="20" s="1"/>
  <c r="AV89" i="20"/>
  <c r="BA89" i="20" s="1"/>
  <c r="AV90" i="20"/>
  <c r="BA90" i="20" s="1"/>
  <c r="AV91" i="20"/>
  <c r="AV92" i="20"/>
  <c r="BA92" i="20" s="1"/>
  <c r="AV93" i="20"/>
  <c r="BA93" i="20" s="1"/>
  <c r="AV94" i="20"/>
  <c r="BA94" i="20" s="1"/>
  <c r="AV95" i="20"/>
  <c r="AV96" i="20"/>
  <c r="BA96" i="20" s="1"/>
  <c r="AV97" i="20"/>
  <c r="BA97" i="20" s="1"/>
  <c r="AV98" i="20"/>
  <c r="BA98" i="20" s="1"/>
  <c r="AV99" i="20"/>
  <c r="AV100" i="20"/>
  <c r="BA100" i="20" s="1"/>
  <c r="AV101" i="20"/>
  <c r="BA101" i="20" s="1"/>
  <c r="AV102" i="20"/>
  <c r="BA102" i="20" s="1"/>
  <c r="AV103" i="20"/>
  <c r="AV104" i="20"/>
  <c r="BA104" i="20" s="1"/>
  <c r="AV105" i="20"/>
  <c r="BA105" i="20" s="1"/>
  <c r="AV106" i="20"/>
  <c r="BA106" i="20" s="1"/>
  <c r="AV107" i="20"/>
  <c r="AV108" i="20"/>
  <c r="BA108" i="20" s="1"/>
  <c r="AV109" i="20"/>
  <c r="BA109" i="20" s="1"/>
  <c r="AV110" i="20"/>
  <c r="BA110" i="20" s="1"/>
  <c r="AV111" i="20"/>
  <c r="AV112" i="20"/>
  <c r="BA112" i="20" s="1"/>
  <c r="AV113" i="20"/>
  <c r="BA113" i="20" s="1"/>
  <c r="AV114" i="20"/>
  <c r="BA114" i="20" s="1"/>
  <c r="AV115" i="20"/>
  <c r="AV116" i="20"/>
  <c r="BA116" i="20" s="1"/>
  <c r="AV117" i="20"/>
  <c r="BA117" i="20" s="1"/>
  <c r="AV118" i="20"/>
  <c r="BA118" i="20" s="1"/>
  <c r="AV119" i="20"/>
  <c r="AV120" i="20"/>
  <c r="BA120" i="20" s="1"/>
  <c r="AV121" i="20"/>
  <c r="BA121" i="20" s="1"/>
  <c r="AV122" i="20"/>
  <c r="BA122" i="20" s="1"/>
  <c r="AV123" i="20"/>
  <c r="AV124" i="20"/>
  <c r="BA124" i="20" s="1"/>
  <c r="AV125" i="20"/>
  <c r="BA125" i="20" s="1"/>
  <c r="AV126" i="20"/>
  <c r="BA126" i="20" s="1"/>
  <c r="AV127" i="20"/>
  <c r="AV128" i="20"/>
  <c r="BA128" i="20" s="1"/>
  <c r="AV129" i="20"/>
  <c r="BA129" i="20" s="1"/>
  <c r="AV130" i="20"/>
  <c r="BA130" i="20" s="1"/>
  <c r="AV131" i="20"/>
  <c r="AV132" i="20"/>
  <c r="BA132" i="20" s="1"/>
  <c r="AV133" i="20"/>
  <c r="BA133" i="20" s="1"/>
  <c r="AV134" i="20"/>
  <c r="BA134" i="20" s="1"/>
  <c r="AV135" i="20"/>
  <c r="AV136" i="20"/>
  <c r="BA136" i="20" s="1"/>
  <c r="AV137" i="20"/>
  <c r="BA137" i="20" s="1"/>
  <c r="AV138" i="20"/>
  <c r="BA138" i="20" s="1"/>
  <c r="AV139" i="20"/>
  <c r="AV140" i="20"/>
  <c r="BA140" i="20" s="1"/>
  <c r="AV141" i="20"/>
  <c r="BA141" i="20" s="1"/>
  <c r="AV142" i="20"/>
  <c r="BA142" i="20" s="1"/>
  <c r="AV143" i="20"/>
  <c r="AV144" i="20"/>
  <c r="BA144" i="20" s="1"/>
  <c r="AV145" i="20"/>
  <c r="BA145" i="20" s="1"/>
  <c r="AV146" i="20"/>
  <c r="BA146" i="20" s="1"/>
  <c r="AV147" i="20"/>
  <c r="AV148" i="20"/>
  <c r="BA148" i="20" s="1"/>
  <c r="AV149" i="20"/>
  <c r="BA149" i="20" s="1"/>
  <c r="AV150" i="20"/>
  <c r="BA150" i="20" s="1"/>
  <c r="AV151" i="20"/>
  <c r="AV152" i="20"/>
  <c r="BA152" i="20" s="1"/>
  <c r="AV153" i="20"/>
  <c r="BA153" i="20" s="1"/>
  <c r="AV154" i="20"/>
  <c r="BA154" i="20" s="1"/>
  <c r="AV155" i="20"/>
  <c r="AV156" i="20"/>
  <c r="BA156" i="20" s="1"/>
  <c r="AV157" i="20"/>
  <c r="BA157" i="20" s="1"/>
  <c r="AV158" i="20"/>
  <c r="BA158" i="20" s="1"/>
  <c r="AV159" i="20"/>
  <c r="AV160" i="20"/>
  <c r="BA160" i="20" s="1"/>
  <c r="AV161" i="20"/>
  <c r="BA161" i="20" s="1"/>
  <c r="AV162" i="20"/>
  <c r="BA162" i="20" s="1"/>
  <c r="AV163" i="20"/>
  <c r="AV164" i="20"/>
  <c r="BA164" i="20" s="1"/>
  <c r="AV165" i="20"/>
  <c r="BA165" i="20" s="1"/>
  <c r="AV166" i="20"/>
  <c r="BA166" i="20" s="1"/>
  <c r="AV167" i="20"/>
  <c r="AV168" i="20"/>
  <c r="BA168" i="20" s="1"/>
  <c r="AV169" i="20"/>
  <c r="BA169" i="20" s="1"/>
  <c r="AV170" i="20"/>
  <c r="BA170" i="20" s="1"/>
  <c r="AV171" i="20"/>
  <c r="AV172" i="20"/>
  <c r="BA172" i="20" s="1"/>
  <c r="AV173" i="20"/>
  <c r="BA173" i="20" s="1"/>
  <c r="AV174" i="20"/>
  <c r="BA174" i="20" s="1"/>
  <c r="AV175" i="20"/>
  <c r="AV176" i="20"/>
  <c r="BA176" i="20" s="1"/>
  <c r="AV177" i="20"/>
  <c r="BA177" i="20" s="1"/>
  <c r="AV178" i="20"/>
  <c r="BA178" i="20" s="1"/>
  <c r="AV179" i="20"/>
  <c r="AV180" i="20"/>
  <c r="BA180" i="20" s="1"/>
  <c r="AV181" i="20"/>
  <c r="BA181" i="20" s="1"/>
  <c r="AV182" i="20"/>
  <c r="BA182" i="20" s="1"/>
  <c r="AV183" i="20"/>
  <c r="AV184" i="20"/>
  <c r="BA184" i="20" s="1"/>
  <c r="AV185" i="20"/>
  <c r="BA185" i="20" s="1"/>
  <c r="AV186" i="20"/>
  <c r="BA186" i="20" s="1"/>
  <c r="AV187" i="20"/>
  <c r="AV188" i="20"/>
  <c r="BA188" i="20" s="1"/>
  <c r="AV189" i="20"/>
  <c r="BA189" i="20" s="1"/>
  <c r="AV190" i="20"/>
  <c r="BA190" i="20" s="1"/>
  <c r="AV191" i="20"/>
  <c r="AV192" i="20"/>
  <c r="BA192" i="20" s="1"/>
  <c r="AV193" i="20"/>
  <c r="BA193" i="20" s="1"/>
  <c r="AV194" i="20"/>
  <c r="BA194" i="20" s="1"/>
  <c r="AV195" i="20"/>
  <c r="AV196" i="20"/>
  <c r="BA196" i="20" s="1"/>
  <c r="AV197" i="20"/>
  <c r="BA197" i="20" s="1"/>
  <c r="AV198" i="20"/>
  <c r="BA198" i="20" s="1"/>
  <c r="AV199" i="20"/>
  <c r="AV200" i="20"/>
  <c r="BA200" i="20" s="1"/>
  <c r="AV201" i="20"/>
  <c r="BA201" i="20" s="1"/>
  <c r="AV202" i="20"/>
  <c r="BA202" i="20" s="1"/>
  <c r="AV3" i="20"/>
  <c r="BA3" i="20" s="1"/>
  <c r="H48" i="22" s="1"/>
  <c r="AT4" i="20"/>
  <c r="AT5" i="20"/>
  <c r="AT6" i="20"/>
  <c r="AT7" i="20"/>
  <c r="AT8" i="20"/>
  <c r="AT9" i="20"/>
  <c r="AT10" i="20"/>
  <c r="AT11" i="20"/>
  <c r="AT12" i="20"/>
  <c r="AT13" i="20"/>
  <c r="AT14" i="20"/>
  <c r="AT15" i="20"/>
  <c r="AT16" i="20"/>
  <c r="AT17" i="20"/>
  <c r="AT18" i="20"/>
  <c r="AT19" i="20"/>
  <c r="AT20" i="20"/>
  <c r="AT21" i="20"/>
  <c r="AT22" i="20"/>
  <c r="AT23" i="20"/>
  <c r="AT24" i="20"/>
  <c r="AT25" i="20"/>
  <c r="AT26" i="20"/>
  <c r="AT27" i="20"/>
  <c r="AT28" i="20"/>
  <c r="AT29" i="20"/>
  <c r="AT30" i="20"/>
  <c r="AT31" i="20"/>
  <c r="AT32" i="20"/>
  <c r="AT33" i="20"/>
  <c r="AT34" i="20"/>
  <c r="AT35" i="20"/>
  <c r="AT36" i="20"/>
  <c r="AT37" i="20"/>
  <c r="AT38" i="20"/>
  <c r="AT39" i="20"/>
  <c r="AT40" i="20"/>
  <c r="AT41" i="20"/>
  <c r="AT42" i="20"/>
  <c r="AT43" i="20"/>
  <c r="AT44" i="20"/>
  <c r="AT45" i="20"/>
  <c r="AT46" i="20"/>
  <c r="AT47" i="20"/>
  <c r="AT48" i="20"/>
  <c r="AT49" i="20"/>
  <c r="AT50" i="20"/>
  <c r="AT51" i="20"/>
  <c r="AT52" i="20"/>
  <c r="AT53" i="20"/>
  <c r="AT54" i="20"/>
  <c r="AT55" i="20"/>
  <c r="AT56" i="20"/>
  <c r="AT57" i="20"/>
  <c r="AT58" i="20"/>
  <c r="AT59" i="20"/>
  <c r="AT60" i="20"/>
  <c r="AT61" i="20"/>
  <c r="AT62" i="20"/>
  <c r="AT63" i="20"/>
  <c r="AT64" i="20"/>
  <c r="AT65" i="20"/>
  <c r="AT66" i="20"/>
  <c r="AT67" i="20"/>
  <c r="AT68" i="20"/>
  <c r="AT69" i="20"/>
  <c r="AT70" i="20"/>
  <c r="AT71" i="20"/>
  <c r="AT72" i="20"/>
  <c r="AT73" i="20"/>
  <c r="AT74" i="20"/>
  <c r="AT75" i="20"/>
  <c r="AT76" i="20"/>
  <c r="AT77" i="20"/>
  <c r="AT78" i="20"/>
  <c r="AT79" i="20"/>
  <c r="AT80" i="20"/>
  <c r="AT81" i="20"/>
  <c r="AT82" i="20"/>
  <c r="AT83" i="20"/>
  <c r="AT84" i="20"/>
  <c r="AT85" i="20"/>
  <c r="AT86" i="20"/>
  <c r="AT87" i="20"/>
  <c r="AT88" i="20"/>
  <c r="AT89" i="20"/>
  <c r="AT90" i="20"/>
  <c r="AT91" i="20"/>
  <c r="AT92" i="20"/>
  <c r="AT93" i="20"/>
  <c r="AT94" i="20"/>
  <c r="AT95" i="20"/>
  <c r="AT96" i="20"/>
  <c r="AT97" i="20"/>
  <c r="AT98" i="20"/>
  <c r="AT99" i="20"/>
  <c r="AT100" i="20"/>
  <c r="AT101" i="20"/>
  <c r="AT102" i="20"/>
  <c r="AT103" i="20"/>
  <c r="AT104" i="20"/>
  <c r="AT105" i="20"/>
  <c r="AT106" i="20"/>
  <c r="AT107" i="20"/>
  <c r="AT108" i="20"/>
  <c r="AT109" i="20"/>
  <c r="AT110" i="20"/>
  <c r="AT111" i="20"/>
  <c r="AT112" i="20"/>
  <c r="AT113" i="20"/>
  <c r="AT114" i="20"/>
  <c r="AT115" i="20"/>
  <c r="AT116" i="20"/>
  <c r="AT117" i="20"/>
  <c r="AT118" i="20"/>
  <c r="AT119" i="20"/>
  <c r="AT120" i="20"/>
  <c r="AT121" i="20"/>
  <c r="AT122" i="20"/>
  <c r="AT123" i="20"/>
  <c r="AT124" i="20"/>
  <c r="AT125" i="20"/>
  <c r="AT126" i="20"/>
  <c r="AT127" i="20"/>
  <c r="AT128" i="20"/>
  <c r="AT129" i="20"/>
  <c r="AT130" i="20"/>
  <c r="AT131" i="20"/>
  <c r="AT132" i="20"/>
  <c r="AT133" i="20"/>
  <c r="AT134" i="20"/>
  <c r="AT135" i="20"/>
  <c r="AT136" i="20"/>
  <c r="AT137" i="20"/>
  <c r="AT138" i="20"/>
  <c r="AT139" i="20"/>
  <c r="AT140" i="20"/>
  <c r="AT141" i="20"/>
  <c r="AT142" i="20"/>
  <c r="AT143" i="20"/>
  <c r="AT144" i="20"/>
  <c r="AT145" i="20"/>
  <c r="AT146" i="20"/>
  <c r="AT147" i="20"/>
  <c r="AT148" i="20"/>
  <c r="AT149" i="20"/>
  <c r="AT150" i="20"/>
  <c r="AT151" i="20"/>
  <c r="AT152" i="20"/>
  <c r="AT153" i="20"/>
  <c r="AT154" i="20"/>
  <c r="AT155" i="20"/>
  <c r="AT156" i="20"/>
  <c r="AT157" i="20"/>
  <c r="AT158" i="20"/>
  <c r="AT159" i="20"/>
  <c r="AT160" i="20"/>
  <c r="AT161" i="20"/>
  <c r="AT162" i="20"/>
  <c r="AT163" i="20"/>
  <c r="AT164" i="20"/>
  <c r="AT165" i="20"/>
  <c r="AT166" i="20"/>
  <c r="AT167" i="20"/>
  <c r="AT168" i="20"/>
  <c r="AT169" i="20"/>
  <c r="AT170" i="20"/>
  <c r="AT171" i="20"/>
  <c r="AT172" i="20"/>
  <c r="AT173" i="20"/>
  <c r="AT174" i="20"/>
  <c r="AT175" i="20"/>
  <c r="AT176" i="20"/>
  <c r="AT177" i="20"/>
  <c r="AT178" i="20"/>
  <c r="AT179" i="20"/>
  <c r="AT180" i="20"/>
  <c r="AT181" i="20"/>
  <c r="AT182" i="20"/>
  <c r="AT183" i="20"/>
  <c r="AT184" i="20"/>
  <c r="AT185" i="20"/>
  <c r="AT186" i="20"/>
  <c r="AT187" i="20"/>
  <c r="AT188" i="20"/>
  <c r="AT189" i="20"/>
  <c r="AT190" i="20"/>
  <c r="AT191" i="20"/>
  <c r="AT192" i="20"/>
  <c r="AT193" i="20"/>
  <c r="AT194" i="20"/>
  <c r="AT195" i="20"/>
  <c r="AT196" i="20"/>
  <c r="AT197" i="20"/>
  <c r="AT198" i="20"/>
  <c r="AT199" i="20"/>
  <c r="AT200" i="20"/>
  <c r="AT201" i="20"/>
  <c r="AT202" i="20"/>
  <c r="AT3" i="20"/>
  <c r="AR4" i="20"/>
  <c r="AR5" i="20"/>
  <c r="AR6" i="20"/>
  <c r="AR7" i="20"/>
  <c r="AR8" i="20"/>
  <c r="AR9" i="20"/>
  <c r="AR10" i="20"/>
  <c r="AR11" i="20"/>
  <c r="AR12" i="20"/>
  <c r="AR13" i="20"/>
  <c r="AR14" i="20"/>
  <c r="AR15" i="20"/>
  <c r="AR16" i="20"/>
  <c r="AR17" i="20"/>
  <c r="AR18" i="20"/>
  <c r="AR19" i="20"/>
  <c r="AR20" i="20"/>
  <c r="AR21" i="20"/>
  <c r="AR22" i="20"/>
  <c r="AR23" i="20"/>
  <c r="AR24" i="20"/>
  <c r="AR25" i="20"/>
  <c r="AR26" i="20"/>
  <c r="AR27" i="20"/>
  <c r="AR28" i="20"/>
  <c r="AR29" i="20"/>
  <c r="AR30" i="20"/>
  <c r="AR31" i="20"/>
  <c r="AR32" i="20"/>
  <c r="AR33" i="20"/>
  <c r="AR34" i="20"/>
  <c r="AR35" i="20"/>
  <c r="AR36" i="20"/>
  <c r="AR37" i="20"/>
  <c r="AR38" i="20"/>
  <c r="AR39" i="20"/>
  <c r="AR40" i="20"/>
  <c r="AR41" i="20"/>
  <c r="AR42" i="20"/>
  <c r="AR43" i="20"/>
  <c r="AR44" i="20"/>
  <c r="AR45" i="20"/>
  <c r="AR46" i="20"/>
  <c r="AR47" i="20"/>
  <c r="AR48" i="20"/>
  <c r="AR49" i="20"/>
  <c r="AR50" i="20"/>
  <c r="AR51" i="20"/>
  <c r="AR52" i="20"/>
  <c r="AR53" i="20"/>
  <c r="AR54" i="20"/>
  <c r="AR55" i="20"/>
  <c r="AR56" i="20"/>
  <c r="AR57" i="20"/>
  <c r="AR58" i="20"/>
  <c r="AR59" i="20"/>
  <c r="AR60" i="20"/>
  <c r="AR61" i="20"/>
  <c r="AR62" i="20"/>
  <c r="AR63" i="20"/>
  <c r="AR64" i="20"/>
  <c r="AR65" i="20"/>
  <c r="AR66" i="20"/>
  <c r="AR67" i="20"/>
  <c r="AR68" i="20"/>
  <c r="AR69" i="20"/>
  <c r="AR70" i="20"/>
  <c r="AR71" i="20"/>
  <c r="AR72" i="20"/>
  <c r="AR73" i="20"/>
  <c r="AR74" i="20"/>
  <c r="AR75" i="20"/>
  <c r="AR76" i="20"/>
  <c r="AR77" i="20"/>
  <c r="AR78" i="20"/>
  <c r="AR79" i="20"/>
  <c r="AR80" i="20"/>
  <c r="AR81" i="20"/>
  <c r="AR82" i="20"/>
  <c r="AR83" i="20"/>
  <c r="AR84" i="20"/>
  <c r="AR85" i="20"/>
  <c r="AR86" i="20"/>
  <c r="AR87" i="20"/>
  <c r="AR88" i="20"/>
  <c r="AR89" i="20"/>
  <c r="AR90" i="20"/>
  <c r="AR91" i="20"/>
  <c r="AR92" i="20"/>
  <c r="AR93" i="20"/>
  <c r="AR94" i="20"/>
  <c r="AR95" i="20"/>
  <c r="AR96" i="20"/>
  <c r="AR97" i="20"/>
  <c r="AR98" i="20"/>
  <c r="AR99" i="20"/>
  <c r="AR100" i="20"/>
  <c r="AR101" i="20"/>
  <c r="AR102" i="20"/>
  <c r="AR103" i="20"/>
  <c r="AR104" i="20"/>
  <c r="AR105" i="20"/>
  <c r="AR106" i="20"/>
  <c r="AR107" i="20"/>
  <c r="AR108" i="20"/>
  <c r="AR109" i="20"/>
  <c r="AR110" i="20"/>
  <c r="AR111" i="20"/>
  <c r="AR112" i="20"/>
  <c r="AR113" i="20"/>
  <c r="AR114" i="20"/>
  <c r="AR115" i="20"/>
  <c r="AR116" i="20"/>
  <c r="AR117" i="20"/>
  <c r="AR118" i="20"/>
  <c r="AR119" i="20"/>
  <c r="AR120" i="20"/>
  <c r="AR121" i="20"/>
  <c r="AR122" i="20"/>
  <c r="AR123" i="20"/>
  <c r="AR124" i="20"/>
  <c r="AR125" i="20"/>
  <c r="AR126" i="20"/>
  <c r="AR127" i="20"/>
  <c r="AR128" i="20"/>
  <c r="AR129" i="20"/>
  <c r="AR130" i="20"/>
  <c r="AR131" i="20"/>
  <c r="AR132" i="20"/>
  <c r="AR133" i="20"/>
  <c r="AR134" i="20"/>
  <c r="AR135" i="20"/>
  <c r="AR136" i="20"/>
  <c r="AR137" i="20"/>
  <c r="AR138" i="20"/>
  <c r="AR139" i="20"/>
  <c r="AR140" i="20"/>
  <c r="AR141" i="20"/>
  <c r="AR142" i="20"/>
  <c r="AR143" i="20"/>
  <c r="AR144" i="20"/>
  <c r="AR145" i="20"/>
  <c r="AR146" i="20"/>
  <c r="AR147" i="20"/>
  <c r="AR148" i="20"/>
  <c r="AR149" i="20"/>
  <c r="AR150" i="20"/>
  <c r="AR151" i="20"/>
  <c r="AR152" i="20"/>
  <c r="AR153" i="20"/>
  <c r="AR154" i="20"/>
  <c r="AR155" i="20"/>
  <c r="AR156" i="20"/>
  <c r="AR157" i="20"/>
  <c r="AR158" i="20"/>
  <c r="AR159" i="20"/>
  <c r="AR160" i="20"/>
  <c r="AR161" i="20"/>
  <c r="AR162" i="20"/>
  <c r="AR163" i="20"/>
  <c r="AR164" i="20"/>
  <c r="AR165" i="20"/>
  <c r="AR166" i="20"/>
  <c r="AR167" i="20"/>
  <c r="AR168" i="20"/>
  <c r="AR169" i="20"/>
  <c r="AR170" i="20"/>
  <c r="AR171" i="20"/>
  <c r="AR172" i="20"/>
  <c r="AR173" i="20"/>
  <c r="AR174" i="20"/>
  <c r="AR175" i="20"/>
  <c r="AR176" i="20"/>
  <c r="AR177" i="20"/>
  <c r="AR178" i="20"/>
  <c r="AR179" i="20"/>
  <c r="AR180" i="20"/>
  <c r="AR181" i="20"/>
  <c r="AR182" i="20"/>
  <c r="AR183" i="20"/>
  <c r="AR184" i="20"/>
  <c r="AR185" i="20"/>
  <c r="AR186" i="20"/>
  <c r="AR187" i="20"/>
  <c r="AR188" i="20"/>
  <c r="AR189" i="20"/>
  <c r="AR190" i="20"/>
  <c r="AR191" i="20"/>
  <c r="AR192" i="20"/>
  <c r="AR193" i="20"/>
  <c r="AR194" i="20"/>
  <c r="AR195" i="20"/>
  <c r="AR196" i="20"/>
  <c r="AR197" i="20"/>
  <c r="AR198" i="20"/>
  <c r="AR199" i="20"/>
  <c r="AR200" i="20"/>
  <c r="AR201" i="20"/>
  <c r="AR202" i="20"/>
  <c r="AR3" i="20"/>
  <c r="AP4" i="20"/>
  <c r="AP5" i="20"/>
  <c r="AP6" i="20"/>
  <c r="AP7" i="20"/>
  <c r="AP8" i="20"/>
  <c r="AP9" i="20"/>
  <c r="AP10" i="20"/>
  <c r="AP11" i="20"/>
  <c r="AP12" i="20"/>
  <c r="AP13" i="20"/>
  <c r="AP14" i="20"/>
  <c r="AP15" i="20"/>
  <c r="AP16" i="20"/>
  <c r="AP17" i="20"/>
  <c r="AP18" i="20"/>
  <c r="AP19" i="20"/>
  <c r="AP20" i="20"/>
  <c r="AP21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44" i="20"/>
  <c r="AP45" i="20"/>
  <c r="AP46" i="20"/>
  <c r="AP47" i="20"/>
  <c r="AP48" i="20"/>
  <c r="AP49" i="20"/>
  <c r="AP50" i="20"/>
  <c r="AP51" i="20"/>
  <c r="AP52" i="20"/>
  <c r="AP53" i="20"/>
  <c r="AP54" i="20"/>
  <c r="AP55" i="20"/>
  <c r="AP56" i="20"/>
  <c r="AP57" i="20"/>
  <c r="AP58" i="20"/>
  <c r="AP59" i="20"/>
  <c r="AP60" i="20"/>
  <c r="AP61" i="20"/>
  <c r="AP62" i="20"/>
  <c r="AP63" i="20"/>
  <c r="AP64" i="20"/>
  <c r="AP65" i="20"/>
  <c r="AP66" i="20"/>
  <c r="AP67" i="20"/>
  <c r="AP68" i="20"/>
  <c r="AP69" i="20"/>
  <c r="AP70" i="20"/>
  <c r="AP71" i="20"/>
  <c r="AP72" i="20"/>
  <c r="AP73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103" i="20"/>
  <c r="AP104" i="20"/>
  <c r="AP105" i="20"/>
  <c r="AP106" i="20"/>
  <c r="AP107" i="20"/>
  <c r="AP108" i="20"/>
  <c r="AP109" i="20"/>
  <c r="AP110" i="20"/>
  <c r="AP111" i="20"/>
  <c r="AP112" i="20"/>
  <c r="AP113" i="20"/>
  <c r="AP114" i="20"/>
  <c r="AP115" i="20"/>
  <c r="AP116" i="20"/>
  <c r="AP117" i="20"/>
  <c r="AP118" i="20"/>
  <c r="AP119" i="20"/>
  <c r="AP120" i="20"/>
  <c r="AP121" i="20"/>
  <c r="AP122" i="20"/>
  <c r="AP123" i="20"/>
  <c r="AP124" i="20"/>
  <c r="AP125" i="20"/>
  <c r="AP126" i="20"/>
  <c r="AP127" i="20"/>
  <c r="AP128" i="20"/>
  <c r="AP129" i="20"/>
  <c r="AP130" i="20"/>
  <c r="AP131" i="20"/>
  <c r="AP132" i="20"/>
  <c r="AP133" i="20"/>
  <c r="AP134" i="20"/>
  <c r="AP135" i="20"/>
  <c r="AP136" i="20"/>
  <c r="AP137" i="20"/>
  <c r="AP138" i="20"/>
  <c r="AP139" i="20"/>
  <c r="AP140" i="20"/>
  <c r="AP141" i="20"/>
  <c r="AP142" i="20"/>
  <c r="AP143" i="20"/>
  <c r="AP144" i="20"/>
  <c r="AP145" i="20"/>
  <c r="AP146" i="20"/>
  <c r="AP147" i="20"/>
  <c r="AP148" i="20"/>
  <c r="AP149" i="20"/>
  <c r="AP150" i="20"/>
  <c r="AP151" i="20"/>
  <c r="AP152" i="20"/>
  <c r="AP153" i="20"/>
  <c r="AP154" i="20"/>
  <c r="AP155" i="20"/>
  <c r="AP156" i="20"/>
  <c r="AP157" i="20"/>
  <c r="AP158" i="20"/>
  <c r="AP159" i="20"/>
  <c r="AP160" i="20"/>
  <c r="AP161" i="20"/>
  <c r="AP162" i="20"/>
  <c r="AP163" i="20"/>
  <c r="AP164" i="20"/>
  <c r="AP165" i="20"/>
  <c r="AP166" i="20"/>
  <c r="AP167" i="20"/>
  <c r="AP168" i="20"/>
  <c r="AP169" i="20"/>
  <c r="AP170" i="20"/>
  <c r="AP171" i="20"/>
  <c r="AP172" i="20"/>
  <c r="AP173" i="20"/>
  <c r="AP174" i="20"/>
  <c r="AP175" i="20"/>
  <c r="AP176" i="20"/>
  <c r="AP177" i="20"/>
  <c r="AP178" i="20"/>
  <c r="AP179" i="20"/>
  <c r="AP180" i="20"/>
  <c r="AP181" i="20"/>
  <c r="AP182" i="20"/>
  <c r="AP183" i="20"/>
  <c r="AP184" i="20"/>
  <c r="AP185" i="20"/>
  <c r="AP186" i="20"/>
  <c r="AP187" i="20"/>
  <c r="AP188" i="20"/>
  <c r="AP189" i="20"/>
  <c r="AP190" i="20"/>
  <c r="AP191" i="20"/>
  <c r="AP192" i="20"/>
  <c r="AP193" i="20"/>
  <c r="AP194" i="20"/>
  <c r="AP195" i="20"/>
  <c r="AP196" i="20"/>
  <c r="AP197" i="20"/>
  <c r="AP198" i="20"/>
  <c r="AP199" i="20"/>
  <c r="AP200" i="20"/>
  <c r="AP201" i="20"/>
  <c r="AP202" i="20"/>
  <c r="AP3" i="20"/>
  <c r="AB9" i="20"/>
  <c r="AB10" i="20"/>
  <c r="AB25" i="20"/>
  <c r="AB26" i="20"/>
  <c r="AB41" i="20"/>
  <c r="AB42" i="20"/>
  <c r="AB57" i="20"/>
  <c r="AB58" i="20"/>
  <c r="AB73" i="20"/>
  <c r="AB74" i="20"/>
  <c r="AB89" i="20"/>
  <c r="AB90" i="20"/>
  <c r="AB105" i="20"/>
  <c r="AB106" i="20"/>
  <c r="AB121" i="20"/>
  <c r="AB122" i="20"/>
  <c r="AB133" i="20"/>
  <c r="AB141" i="20"/>
  <c r="AB153" i="20"/>
  <c r="AB157" i="20"/>
  <c r="AB169" i="20"/>
  <c r="AB173" i="20"/>
  <c r="AB185" i="20"/>
  <c r="AB189" i="20"/>
  <c r="AB201" i="20"/>
  <c r="AB203" i="20"/>
  <c r="AB204" i="20"/>
  <c r="AB205" i="20"/>
  <c r="AB206" i="20"/>
  <c r="AB207" i="20"/>
  <c r="AB208" i="20"/>
  <c r="AB209" i="20"/>
  <c r="AB210" i="20"/>
  <c r="AB211" i="20"/>
  <c r="AB212" i="20"/>
  <c r="AB213" i="20"/>
  <c r="AB214" i="20"/>
  <c r="AB215" i="20"/>
  <c r="AB216" i="20"/>
  <c r="AB217" i="20"/>
  <c r="AB218" i="20"/>
  <c r="AB219" i="20"/>
  <c r="AB220" i="20"/>
  <c r="AB221" i="20"/>
  <c r="AB222" i="20"/>
  <c r="AB223" i="20"/>
  <c r="AB224" i="20"/>
  <c r="AB225" i="20"/>
  <c r="AB226" i="20"/>
  <c r="AB227" i="20"/>
  <c r="AB228" i="20"/>
  <c r="AB229" i="20"/>
  <c r="AB230" i="20"/>
  <c r="AB231" i="20"/>
  <c r="AB232" i="20"/>
  <c r="AB233" i="20"/>
  <c r="AB234" i="20"/>
  <c r="AB235" i="20"/>
  <c r="AB236" i="20"/>
  <c r="AB237" i="20"/>
  <c r="AB238" i="20"/>
  <c r="AB239" i="20"/>
  <c r="AB240" i="20"/>
  <c r="AB241" i="20"/>
  <c r="AB242" i="20"/>
  <c r="AB243" i="20"/>
  <c r="AB244" i="20"/>
  <c r="AB245" i="20"/>
  <c r="AB246" i="20"/>
  <c r="AB247" i="20"/>
  <c r="AB248" i="20"/>
  <c r="AB249" i="20"/>
  <c r="AB250" i="20"/>
  <c r="AB251" i="20"/>
  <c r="AB252" i="20"/>
  <c r="AB253" i="20"/>
  <c r="AB254" i="20"/>
  <c r="AB255" i="20"/>
  <c r="AB256" i="20"/>
  <c r="AB257" i="20"/>
  <c r="AB258" i="20"/>
  <c r="AB259" i="20"/>
  <c r="AB260" i="20"/>
  <c r="AB261" i="20"/>
  <c r="AB262" i="20"/>
  <c r="AB263" i="20"/>
  <c r="AB264" i="20"/>
  <c r="AB265" i="20"/>
  <c r="AB266" i="20"/>
  <c r="AB267" i="20"/>
  <c r="AB268" i="20"/>
  <c r="AB269" i="20"/>
  <c r="AB270" i="20"/>
  <c r="AB271" i="20"/>
  <c r="AB272" i="20"/>
  <c r="AB273" i="20"/>
  <c r="AB274" i="20"/>
  <c r="AB275" i="20"/>
  <c r="AB276" i="20"/>
  <c r="AB277" i="20"/>
  <c r="AB278" i="20"/>
  <c r="AB279" i="20"/>
  <c r="AB280" i="20"/>
  <c r="AB281" i="20"/>
  <c r="AB282" i="20"/>
  <c r="AB283" i="20"/>
  <c r="AB284" i="20"/>
  <c r="AB285" i="20"/>
  <c r="AB286" i="20"/>
  <c r="AB287" i="20"/>
  <c r="AB288" i="20"/>
  <c r="AB289" i="20"/>
  <c r="AB290" i="20"/>
  <c r="AB291" i="20"/>
  <c r="AB292" i="20"/>
  <c r="AB293" i="20"/>
  <c r="AB294" i="20"/>
  <c r="AB295" i="20"/>
  <c r="AB296" i="20"/>
  <c r="AB297" i="20"/>
  <c r="AB298" i="20"/>
  <c r="AB299" i="20"/>
  <c r="AB300" i="20"/>
  <c r="AB301" i="20"/>
  <c r="AB302" i="20"/>
  <c r="AB303" i="20"/>
  <c r="AB304" i="20"/>
  <c r="AB305" i="20"/>
  <c r="AB306" i="20"/>
  <c r="AB307" i="20"/>
  <c r="AB308" i="20"/>
  <c r="AB309" i="20"/>
  <c r="AB310" i="20"/>
  <c r="AB311" i="20"/>
  <c r="AB312" i="20"/>
  <c r="AB313" i="20"/>
  <c r="AB314" i="20"/>
  <c r="AB315" i="20"/>
  <c r="AB316" i="20"/>
  <c r="AB317" i="20"/>
  <c r="AB318" i="20"/>
  <c r="AB319" i="20"/>
  <c r="AB320" i="20"/>
  <c r="AB321" i="20"/>
  <c r="AB322" i="20"/>
  <c r="AB323" i="20"/>
  <c r="AB324" i="20"/>
  <c r="AB325" i="20"/>
  <c r="AB326" i="20"/>
  <c r="AB327" i="20"/>
  <c r="AB328" i="20"/>
  <c r="AB329" i="20"/>
  <c r="AB330" i="20"/>
  <c r="AB331" i="20"/>
  <c r="AB332" i="20"/>
  <c r="AB333" i="20"/>
  <c r="AB334" i="20"/>
  <c r="AB335" i="20"/>
  <c r="AB336" i="20"/>
  <c r="AB337" i="20"/>
  <c r="AB338" i="20"/>
  <c r="AB339" i="20"/>
  <c r="AB340" i="20"/>
  <c r="AB341" i="20"/>
  <c r="AB342" i="20"/>
  <c r="AB343" i="20"/>
  <c r="AA4" i="20"/>
  <c r="AA5" i="20"/>
  <c r="AA6" i="20"/>
  <c r="AA7" i="20"/>
  <c r="AA8" i="20"/>
  <c r="AA9" i="20"/>
  <c r="AA10" i="20"/>
  <c r="AA11" i="20"/>
  <c r="AA12" i="20"/>
  <c r="AA13" i="20"/>
  <c r="AA14" i="20"/>
  <c r="AA15" i="20"/>
  <c r="AA16" i="20"/>
  <c r="AA17" i="20"/>
  <c r="AA18" i="20"/>
  <c r="AA19" i="20"/>
  <c r="AA20" i="20"/>
  <c r="AA21" i="20"/>
  <c r="AA22" i="20"/>
  <c r="AA23" i="20"/>
  <c r="AA24" i="20"/>
  <c r="AA25" i="20"/>
  <c r="AA26" i="20"/>
  <c r="AA27" i="20"/>
  <c r="AA28" i="20"/>
  <c r="AA29" i="20"/>
  <c r="AA30" i="20"/>
  <c r="AA31" i="20"/>
  <c r="AA32" i="20"/>
  <c r="AA33" i="20"/>
  <c r="AA34" i="20"/>
  <c r="AA35" i="20"/>
  <c r="AA36" i="20"/>
  <c r="AA37" i="20"/>
  <c r="AA38" i="20"/>
  <c r="AA39" i="20"/>
  <c r="AA40" i="20"/>
  <c r="AA41" i="20"/>
  <c r="AA42" i="20"/>
  <c r="AA43" i="20"/>
  <c r="AA44" i="20"/>
  <c r="AA45" i="20"/>
  <c r="AA46" i="20"/>
  <c r="AA47" i="20"/>
  <c r="AA48" i="20"/>
  <c r="AA49" i="20"/>
  <c r="AA50" i="20"/>
  <c r="AA51" i="20"/>
  <c r="AA52" i="20"/>
  <c r="AA53" i="20"/>
  <c r="AA54" i="20"/>
  <c r="AA55" i="20"/>
  <c r="AA56" i="20"/>
  <c r="AA57" i="20"/>
  <c r="AA58" i="20"/>
  <c r="AA59" i="20"/>
  <c r="AA60" i="20"/>
  <c r="AA61" i="20"/>
  <c r="AA62" i="20"/>
  <c r="AA63" i="20"/>
  <c r="AA64" i="20"/>
  <c r="AA65" i="20"/>
  <c r="AA66" i="20"/>
  <c r="AA67" i="20"/>
  <c r="AA68" i="20"/>
  <c r="AA69" i="20"/>
  <c r="AA70" i="20"/>
  <c r="AA71" i="20"/>
  <c r="AA72" i="20"/>
  <c r="AA73" i="20"/>
  <c r="AA74" i="20"/>
  <c r="AA75" i="20"/>
  <c r="AA76" i="20"/>
  <c r="AA77" i="20"/>
  <c r="AA78" i="20"/>
  <c r="AA79" i="20"/>
  <c r="AA80" i="20"/>
  <c r="AA81" i="20"/>
  <c r="AA82" i="20"/>
  <c r="AA83" i="20"/>
  <c r="AA84" i="20"/>
  <c r="AA85" i="20"/>
  <c r="AA86" i="20"/>
  <c r="AA87" i="20"/>
  <c r="AA88" i="20"/>
  <c r="AA89" i="20"/>
  <c r="AA90" i="20"/>
  <c r="AA91" i="20"/>
  <c r="AA92" i="20"/>
  <c r="AA93" i="20"/>
  <c r="AA94" i="20"/>
  <c r="AA95" i="20"/>
  <c r="AA96" i="20"/>
  <c r="AA97" i="20"/>
  <c r="AA98" i="20"/>
  <c r="AA99" i="20"/>
  <c r="AA100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2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147" i="20"/>
  <c r="AA148" i="20"/>
  <c r="AA149" i="20"/>
  <c r="AA150" i="20"/>
  <c r="AA151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3" i="20"/>
  <c r="Y4" i="20"/>
  <c r="Y5" i="20"/>
  <c r="Y6" i="20"/>
  <c r="Y7" i="20"/>
  <c r="Y8" i="20"/>
  <c r="Y9" i="20"/>
  <c r="Y10" i="20"/>
  <c r="Y11" i="20"/>
  <c r="Y12" i="20"/>
  <c r="Y13" i="20"/>
  <c r="Y14" i="20"/>
  <c r="Y15" i="20"/>
  <c r="Y16" i="20"/>
  <c r="Y17" i="20"/>
  <c r="AB17" i="20" s="1"/>
  <c r="Y18" i="20"/>
  <c r="AB18" i="20" s="1"/>
  <c r="Y19" i="20"/>
  <c r="Y20" i="20"/>
  <c r="Y21" i="20"/>
  <c r="Y22" i="20"/>
  <c r="Y23" i="20"/>
  <c r="Y24" i="20"/>
  <c r="Y25" i="20"/>
  <c r="Y26" i="20"/>
  <c r="Y27" i="20"/>
  <c r="Y28" i="20"/>
  <c r="Y29" i="20"/>
  <c r="Y30" i="20"/>
  <c r="Y31" i="20"/>
  <c r="Y32" i="20"/>
  <c r="Y33" i="20"/>
  <c r="AB33" i="20" s="1"/>
  <c r="Y34" i="20"/>
  <c r="AB34" i="20" s="1"/>
  <c r="Y35" i="20"/>
  <c r="Y36" i="20"/>
  <c r="Y37" i="20"/>
  <c r="Y38" i="20"/>
  <c r="Y39" i="20"/>
  <c r="Y40" i="20"/>
  <c r="Y41" i="20"/>
  <c r="Y42" i="20"/>
  <c r="Y43" i="20"/>
  <c r="Y44" i="20"/>
  <c r="Y45" i="20"/>
  <c r="Y46" i="20"/>
  <c r="Y47" i="20"/>
  <c r="Y48" i="20"/>
  <c r="Y49" i="20"/>
  <c r="AB49" i="20" s="1"/>
  <c r="Y50" i="20"/>
  <c r="AB50" i="20" s="1"/>
  <c r="Y51" i="20"/>
  <c r="Y52" i="20"/>
  <c r="Y53" i="20"/>
  <c r="Y54" i="20"/>
  <c r="Y55" i="20"/>
  <c r="Y56" i="20"/>
  <c r="Y57" i="20"/>
  <c r="Y58" i="20"/>
  <c r="Y59" i="20"/>
  <c r="Y60" i="20"/>
  <c r="Y61" i="20"/>
  <c r="Y62" i="20"/>
  <c r="Y63" i="20"/>
  <c r="Y64" i="20"/>
  <c r="Y65" i="20"/>
  <c r="AB65" i="20" s="1"/>
  <c r="Y66" i="20"/>
  <c r="AB66" i="20" s="1"/>
  <c r="Y67" i="20"/>
  <c r="Y68" i="20"/>
  <c r="Y69" i="20"/>
  <c r="Y70" i="20"/>
  <c r="Y71" i="20"/>
  <c r="Y72" i="20"/>
  <c r="Y73" i="20"/>
  <c r="Y74" i="20"/>
  <c r="Y75" i="20"/>
  <c r="Y76" i="20"/>
  <c r="Y77" i="20"/>
  <c r="Y78" i="20"/>
  <c r="Y79" i="20"/>
  <c r="Y80" i="20"/>
  <c r="Y81" i="20"/>
  <c r="AB81" i="20" s="1"/>
  <c r="Y82" i="20"/>
  <c r="AB82" i="20" s="1"/>
  <c r="Y83" i="20"/>
  <c r="Y84" i="20"/>
  <c r="Y85" i="20"/>
  <c r="Y86" i="20"/>
  <c r="Y87" i="20"/>
  <c r="Y88" i="20"/>
  <c r="Y89" i="20"/>
  <c r="Y90" i="20"/>
  <c r="Y91" i="20"/>
  <c r="Y92" i="20"/>
  <c r="Y93" i="20"/>
  <c r="Y94" i="20"/>
  <c r="Y95" i="20"/>
  <c r="Y96" i="20"/>
  <c r="Y97" i="20"/>
  <c r="AB97" i="20" s="1"/>
  <c r="Y98" i="20"/>
  <c r="AB98" i="20" s="1"/>
  <c r="Y99" i="20"/>
  <c r="Y100" i="20"/>
  <c r="Y101" i="20"/>
  <c r="Y102" i="20"/>
  <c r="Y103" i="20"/>
  <c r="Y104" i="20"/>
  <c r="Y105" i="20"/>
  <c r="Y106" i="20"/>
  <c r="Y107" i="20"/>
  <c r="Y108" i="20"/>
  <c r="Y109" i="20"/>
  <c r="Y110" i="20"/>
  <c r="Y111" i="20"/>
  <c r="Y112" i="20"/>
  <c r="Y113" i="20"/>
  <c r="AB113" i="20" s="1"/>
  <c r="Y114" i="20"/>
  <c r="AB114" i="20" s="1"/>
  <c r="Y115" i="20"/>
  <c r="Y116" i="20"/>
  <c r="Y117" i="20"/>
  <c r="Y118" i="20"/>
  <c r="Y119" i="20"/>
  <c r="Y120" i="20"/>
  <c r="Y121" i="20"/>
  <c r="Y122" i="20"/>
  <c r="Y123" i="20"/>
  <c r="Y124" i="20"/>
  <c r="Y125" i="20"/>
  <c r="Y126" i="20"/>
  <c r="Y127" i="20"/>
  <c r="Y128" i="20"/>
  <c r="Y129" i="20"/>
  <c r="AB129" i="20" s="1"/>
  <c r="Y130" i="20"/>
  <c r="AB130" i="20" s="1"/>
  <c r="Y131" i="20"/>
  <c r="Y132" i="20"/>
  <c r="Y133" i="20"/>
  <c r="Y134" i="20"/>
  <c r="Y135" i="20"/>
  <c r="Y136" i="20"/>
  <c r="Y137" i="20"/>
  <c r="Y138" i="20"/>
  <c r="Y139" i="20"/>
  <c r="Y140" i="20"/>
  <c r="Y141" i="20"/>
  <c r="Y142" i="20"/>
  <c r="Y143" i="20"/>
  <c r="Y144" i="20"/>
  <c r="Y145" i="20"/>
  <c r="AB145" i="20" s="1"/>
  <c r="Y146" i="20"/>
  <c r="Y147" i="20"/>
  <c r="Y148" i="20"/>
  <c r="Y149" i="20"/>
  <c r="AB149" i="20" s="1"/>
  <c r="Y150" i="20"/>
  <c r="Y151" i="20"/>
  <c r="Y152" i="20"/>
  <c r="Y153" i="20"/>
  <c r="Y154" i="20"/>
  <c r="Y155" i="20"/>
  <c r="Y156" i="20"/>
  <c r="Y157" i="20"/>
  <c r="Y158" i="20"/>
  <c r="Y159" i="20"/>
  <c r="Y160" i="20"/>
  <c r="Y161" i="20"/>
  <c r="AB161" i="20" s="1"/>
  <c r="Y162" i="20"/>
  <c r="Y163" i="20"/>
  <c r="Y164" i="20"/>
  <c r="Y165" i="20"/>
  <c r="AB165" i="20" s="1"/>
  <c r="Y166" i="20"/>
  <c r="Y167" i="20"/>
  <c r="Y168" i="20"/>
  <c r="Y169" i="20"/>
  <c r="Y170" i="20"/>
  <c r="Y171" i="20"/>
  <c r="Y172" i="20"/>
  <c r="Y173" i="20"/>
  <c r="Y174" i="20"/>
  <c r="Y175" i="20"/>
  <c r="Y176" i="20"/>
  <c r="Y177" i="20"/>
  <c r="AB177" i="20" s="1"/>
  <c r="Y178" i="20"/>
  <c r="Y179" i="20"/>
  <c r="Y180" i="20"/>
  <c r="Y181" i="20"/>
  <c r="AB181" i="20" s="1"/>
  <c r="Y182" i="20"/>
  <c r="Y183" i="20"/>
  <c r="Y184" i="20"/>
  <c r="Y185" i="20"/>
  <c r="Y186" i="20"/>
  <c r="Y187" i="20"/>
  <c r="Y188" i="20"/>
  <c r="Y189" i="20"/>
  <c r="Y190" i="20"/>
  <c r="Y191" i="20"/>
  <c r="Y192" i="20"/>
  <c r="Y193" i="20"/>
  <c r="AB193" i="20" s="1"/>
  <c r="Y194" i="20"/>
  <c r="Y195" i="20"/>
  <c r="Y196" i="20"/>
  <c r="Y197" i="20"/>
  <c r="AB197" i="20" s="1"/>
  <c r="Y198" i="20"/>
  <c r="Y199" i="20"/>
  <c r="Y200" i="20"/>
  <c r="Y201" i="20"/>
  <c r="Y202" i="20"/>
  <c r="Y3" i="20"/>
  <c r="W4" i="20"/>
  <c r="W5" i="20"/>
  <c r="AB5" i="20" s="1"/>
  <c r="W6" i="20"/>
  <c r="AB6" i="20" s="1"/>
  <c r="W7" i="20"/>
  <c r="AB7" i="20" s="1"/>
  <c r="W8" i="20"/>
  <c r="AB8" i="20" s="1"/>
  <c r="W9" i="20"/>
  <c r="W10" i="20"/>
  <c r="W11" i="20"/>
  <c r="AB11" i="20" s="1"/>
  <c r="W12" i="20"/>
  <c r="AB12" i="20" s="1"/>
  <c r="W13" i="20"/>
  <c r="AB13" i="20" s="1"/>
  <c r="W14" i="20"/>
  <c r="AB14" i="20" s="1"/>
  <c r="W15" i="20"/>
  <c r="AB15" i="20" s="1"/>
  <c r="W16" i="20"/>
  <c r="AB16" i="20" s="1"/>
  <c r="W17" i="20"/>
  <c r="W18" i="20"/>
  <c r="W19" i="20"/>
  <c r="AB19" i="20" s="1"/>
  <c r="W20" i="20"/>
  <c r="AB20" i="20" s="1"/>
  <c r="W21" i="20"/>
  <c r="AB21" i="20" s="1"/>
  <c r="W22" i="20"/>
  <c r="AB22" i="20" s="1"/>
  <c r="W23" i="20"/>
  <c r="AB23" i="20" s="1"/>
  <c r="W24" i="20"/>
  <c r="AB24" i="20" s="1"/>
  <c r="W25" i="20"/>
  <c r="W26" i="20"/>
  <c r="W27" i="20"/>
  <c r="AB27" i="20" s="1"/>
  <c r="W28" i="20"/>
  <c r="AB28" i="20" s="1"/>
  <c r="W29" i="20"/>
  <c r="AB29" i="20" s="1"/>
  <c r="W30" i="20"/>
  <c r="AB30" i="20" s="1"/>
  <c r="W31" i="20"/>
  <c r="AB31" i="20" s="1"/>
  <c r="W32" i="20"/>
  <c r="AB32" i="20" s="1"/>
  <c r="W33" i="20"/>
  <c r="W34" i="20"/>
  <c r="W35" i="20"/>
  <c r="AB35" i="20" s="1"/>
  <c r="W36" i="20"/>
  <c r="AB36" i="20" s="1"/>
  <c r="W37" i="20"/>
  <c r="AB37" i="20" s="1"/>
  <c r="W38" i="20"/>
  <c r="AB38" i="20" s="1"/>
  <c r="W39" i="20"/>
  <c r="AB39" i="20" s="1"/>
  <c r="W40" i="20"/>
  <c r="AB40" i="20" s="1"/>
  <c r="W41" i="20"/>
  <c r="W42" i="20"/>
  <c r="W43" i="20"/>
  <c r="AB43" i="20" s="1"/>
  <c r="W44" i="20"/>
  <c r="AB44" i="20" s="1"/>
  <c r="W45" i="20"/>
  <c r="AB45" i="20" s="1"/>
  <c r="W46" i="20"/>
  <c r="AB46" i="20" s="1"/>
  <c r="W47" i="20"/>
  <c r="AB47" i="20" s="1"/>
  <c r="W48" i="20"/>
  <c r="AB48" i="20" s="1"/>
  <c r="W49" i="20"/>
  <c r="W50" i="20"/>
  <c r="W51" i="20"/>
  <c r="AB51" i="20" s="1"/>
  <c r="W52" i="20"/>
  <c r="AB52" i="20" s="1"/>
  <c r="W53" i="20"/>
  <c r="AB53" i="20" s="1"/>
  <c r="W54" i="20"/>
  <c r="AB54" i="20" s="1"/>
  <c r="W55" i="20"/>
  <c r="AB55" i="20" s="1"/>
  <c r="W56" i="20"/>
  <c r="AB56" i="20" s="1"/>
  <c r="W57" i="20"/>
  <c r="W58" i="20"/>
  <c r="W59" i="20"/>
  <c r="AB59" i="20" s="1"/>
  <c r="W60" i="20"/>
  <c r="AB60" i="20" s="1"/>
  <c r="W61" i="20"/>
  <c r="AB61" i="20" s="1"/>
  <c r="W62" i="20"/>
  <c r="AB62" i="20" s="1"/>
  <c r="W63" i="20"/>
  <c r="AB63" i="20" s="1"/>
  <c r="W64" i="20"/>
  <c r="AB64" i="20" s="1"/>
  <c r="W65" i="20"/>
  <c r="W66" i="20"/>
  <c r="W67" i="20"/>
  <c r="AB67" i="20" s="1"/>
  <c r="W68" i="20"/>
  <c r="AB68" i="20" s="1"/>
  <c r="W69" i="20"/>
  <c r="AB69" i="20" s="1"/>
  <c r="W70" i="20"/>
  <c r="AB70" i="20" s="1"/>
  <c r="W71" i="20"/>
  <c r="AB71" i="20" s="1"/>
  <c r="W72" i="20"/>
  <c r="AB72" i="20" s="1"/>
  <c r="W73" i="20"/>
  <c r="W74" i="20"/>
  <c r="W75" i="20"/>
  <c r="AB75" i="20" s="1"/>
  <c r="W76" i="20"/>
  <c r="AB76" i="20" s="1"/>
  <c r="W77" i="20"/>
  <c r="AB77" i="20" s="1"/>
  <c r="W78" i="20"/>
  <c r="AB78" i="20" s="1"/>
  <c r="W79" i="20"/>
  <c r="AB79" i="20" s="1"/>
  <c r="W80" i="20"/>
  <c r="AB80" i="20" s="1"/>
  <c r="W81" i="20"/>
  <c r="W82" i="20"/>
  <c r="W83" i="20"/>
  <c r="AB83" i="20" s="1"/>
  <c r="W84" i="20"/>
  <c r="AB84" i="20" s="1"/>
  <c r="W85" i="20"/>
  <c r="AB85" i="20" s="1"/>
  <c r="W86" i="20"/>
  <c r="AB86" i="20" s="1"/>
  <c r="W87" i="20"/>
  <c r="AB87" i="20" s="1"/>
  <c r="W88" i="20"/>
  <c r="AB88" i="20" s="1"/>
  <c r="W89" i="20"/>
  <c r="W90" i="20"/>
  <c r="W91" i="20"/>
  <c r="AB91" i="20" s="1"/>
  <c r="W92" i="20"/>
  <c r="AB92" i="20" s="1"/>
  <c r="W93" i="20"/>
  <c r="AB93" i="20" s="1"/>
  <c r="W94" i="20"/>
  <c r="AB94" i="20" s="1"/>
  <c r="W95" i="20"/>
  <c r="AB95" i="20" s="1"/>
  <c r="W96" i="20"/>
  <c r="AB96" i="20" s="1"/>
  <c r="W97" i="20"/>
  <c r="W98" i="20"/>
  <c r="W99" i="20"/>
  <c r="AB99" i="20" s="1"/>
  <c r="W100" i="20"/>
  <c r="AB100" i="20" s="1"/>
  <c r="W101" i="20"/>
  <c r="AB101" i="20" s="1"/>
  <c r="W102" i="20"/>
  <c r="AB102" i="20" s="1"/>
  <c r="W103" i="20"/>
  <c r="AB103" i="20" s="1"/>
  <c r="W104" i="20"/>
  <c r="AB104" i="20" s="1"/>
  <c r="W105" i="20"/>
  <c r="W106" i="20"/>
  <c r="W107" i="20"/>
  <c r="AB107" i="20" s="1"/>
  <c r="W108" i="20"/>
  <c r="AB108" i="20" s="1"/>
  <c r="W109" i="20"/>
  <c r="AB109" i="20" s="1"/>
  <c r="W110" i="20"/>
  <c r="AB110" i="20" s="1"/>
  <c r="W111" i="20"/>
  <c r="AB111" i="20" s="1"/>
  <c r="W112" i="20"/>
  <c r="AB112" i="20" s="1"/>
  <c r="W113" i="20"/>
  <c r="W114" i="20"/>
  <c r="W115" i="20"/>
  <c r="AB115" i="20" s="1"/>
  <c r="W116" i="20"/>
  <c r="AB116" i="20" s="1"/>
  <c r="W117" i="20"/>
  <c r="AB117" i="20" s="1"/>
  <c r="W118" i="20"/>
  <c r="AB118" i="20" s="1"/>
  <c r="W119" i="20"/>
  <c r="AB119" i="20" s="1"/>
  <c r="W120" i="20"/>
  <c r="AB120" i="20" s="1"/>
  <c r="W121" i="20"/>
  <c r="W122" i="20"/>
  <c r="W123" i="20"/>
  <c r="AB123" i="20" s="1"/>
  <c r="W124" i="20"/>
  <c r="AB124" i="20" s="1"/>
  <c r="W125" i="20"/>
  <c r="AB125" i="20" s="1"/>
  <c r="W126" i="20"/>
  <c r="AB126" i="20" s="1"/>
  <c r="W127" i="20"/>
  <c r="AB127" i="20" s="1"/>
  <c r="W128" i="20"/>
  <c r="AB128" i="20" s="1"/>
  <c r="W129" i="20"/>
  <c r="W130" i="20"/>
  <c r="W131" i="20"/>
  <c r="AB131" i="20" s="1"/>
  <c r="W132" i="20"/>
  <c r="AB132" i="20" s="1"/>
  <c r="W133" i="20"/>
  <c r="W134" i="20"/>
  <c r="AB134" i="20" s="1"/>
  <c r="W135" i="20"/>
  <c r="AB135" i="20" s="1"/>
  <c r="W136" i="20"/>
  <c r="AB136" i="20" s="1"/>
  <c r="W137" i="20"/>
  <c r="AB137" i="20" s="1"/>
  <c r="W138" i="20"/>
  <c r="AB138" i="20" s="1"/>
  <c r="W139" i="20"/>
  <c r="AB139" i="20" s="1"/>
  <c r="W140" i="20"/>
  <c r="AB140" i="20" s="1"/>
  <c r="W141" i="20"/>
  <c r="W142" i="20"/>
  <c r="AB142" i="20" s="1"/>
  <c r="W143" i="20"/>
  <c r="AB143" i="20" s="1"/>
  <c r="W144" i="20"/>
  <c r="AB144" i="20" s="1"/>
  <c r="W145" i="20"/>
  <c r="W146" i="20"/>
  <c r="AB146" i="20" s="1"/>
  <c r="W147" i="20"/>
  <c r="AB147" i="20" s="1"/>
  <c r="W148" i="20"/>
  <c r="AB148" i="20" s="1"/>
  <c r="W149" i="20"/>
  <c r="W150" i="20"/>
  <c r="AB150" i="20" s="1"/>
  <c r="W151" i="20"/>
  <c r="AB151" i="20" s="1"/>
  <c r="W152" i="20"/>
  <c r="AB152" i="20" s="1"/>
  <c r="W153" i="20"/>
  <c r="W154" i="20"/>
  <c r="AB154" i="20" s="1"/>
  <c r="W155" i="20"/>
  <c r="AB155" i="20" s="1"/>
  <c r="W156" i="20"/>
  <c r="AB156" i="20" s="1"/>
  <c r="W157" i="20"/>
  <c r="W158" i="20"/>
  <c r="AB158" i="20" s="1"/>
  <c r="W159" i="20"/>
  <c r="AB159" i="20" s="1"/>
  <c r="W160" i="20"/>
  <c r="AB160" i="20" s="1"/>
  <c r="W161" i="20"/>
  <c r="W162" i="20"/>
  <c r="AB162" i="20" s="1"/>
  <c r="W163" i="20"/>
  <c r="AB163" i="20" s="1"/>
  <c r="W164" i="20"/>
  <c r="AB164" i="20" s="1"/>
  <c r="W165" i="20"/>
  <c r="W166" i="20"/>
  <c r="AB166" i="20" s="1"/>
  <c r="W167" i="20"/>
  <c r="AB167" i="20" s="1"/>
  <c r="W168" i="20"/>
  <c r="AB168" i="20" s="1"/>
  <c r="W169" i="20"/>
  <c r="W170" i="20"/>
  <c r="AB170" i="20" s="1"/>
  <c r="W171" i="20"/>
  <c r="AB171" i="20" s="1"/>
  <c r="W172" i="20"/>
  <c r="AB172" i="20" s="1"/>
  <c r="W173" i="20"/>
  <c r="W174" i="20"/>
  <c r="AB174" i="20" s="1"/>
  <c r="W175" i="20"/>
  <c r="AB175" i="20" s="1"/>
  <c r="W176" i="20"/>
  <c r="AB176" i="20" s="1"/>
  <c r="W177" i="20"/>
  <c r="W178" i="20"/>
  <c r="AB178" i="20" s="1"/>
  <c r="W179" i="20"/>
  <c r="AB179" i="20" s="1"/>
  <c r="W180" i="20"/>
  <c r="AB180" i="20" s="1"/>
  <c r="W181" i="20"/>
  <c r="W182" i="20"/>
  <c r="AB182" i="20" s="1"/>
  <c r="W183" i="20"/>
  <c r="AB183" i="20" s="1"/>
  <c r="W184" i="20"/>
  <c r="AB184" i="20" s="1"/>
  <c r="W185" i="20"/>
  <c r="W186" i="20"/>
  <c r="AB186" i="20" s="1"/>
  <c r="W187" i="20"/>
  <c r="AB187" i="20" s="1"/>
  <c r="W188" i="20"/>
  <c r="AB188" i="20" s="1"/>
  <c r="W189" i="20"/>
  <c r="W190" i="20"/>
  <c r="AB190" i="20" s="1"/>
  <c r="W191" i="20"/>
  <c r="AB191" i="20" s="1"/>
  <c r="W192" i="20"/>
  <c r="AB192" i="20" s="1"/>
  <c r="W193" i="20"/>
  <c r="W194" i="20"/>
  <c r="AB194" i="20" s="1"/>
  <c r="W195" i="20"/>
  <c r="AB195" i="20" s="1"/>
  <c r="W196" i="20"/>
  <c r="AB196" i="20" s="1"/>
  <c r="W197" i="20"/>
  <c r="W198" i="20"/>
  <c r="AB198" i="20" s="1"/>
  <c r="W199" i="20"/>
  <c r="AB199" i="20" s="1"/>
  <c r="W200" i="20"/>
  <c r="AB200" i="20" s="1"/>
  <c r="W201" i="20"/>
  <c r="W202" i="20"/>
  <c r="AB202" i="20" s="1"/>
  <c r="W3" i="20"/>
  <c r="AB3" i="20" s="1"/>
  <c r="E48" i="22" s="1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3" i="20"/>
  <c r="S4" i="20"/>
  <c r="S5" i="20"/>
  <c r="S6" i="20"/>
  <c r="S7" i="20"/>
  <c r="S8" i="20"/>
  <c r="S9" i="20"/>
  <c r="S10" i="20"/>
  <c r="S11" i="20"/>
  <c r="S12" i="20"/>
  <c r="S13" i="20"/>
  <c r="S14" i="20"/>
  <c r="S15" i="20"/>
  <c r="S16" i="20"/>
  <c r="S17" i="20"/>
  <c r="S18" i="20"/>
  <c r="S19" i="20"/>
  <c r="S20" i="20"/>
  <c r="S21" i="20"/>
  <c r="S22" i="20"/>
  <c r="S23" i="20"/>
  <c r="S24" i="20"/>
  <c r="S25" i="20"/>
  <c r="S26" i="20"/>
  <c r="S27" i="20"/>
  <c r="S28" i="20"/>
  <c r="S29" i="20"/>
  <c r="S30" i="20"/>
  <c r="S31" i="20"/>
  <c r="S32" i="20"/>
  <c r="S33" i="20"/>
  <c r="S34" i="20"/>
  <c r="S35" i="20"/>
  <c r="S36" i="20"/>
  <c r="S37" i="20"/>
  <c r="S38" i="20"/>
  <c r="S39" i="20"/>
  <c r="S40" i="20"/>
  <c r="S41" i="20"/>
  <c r="S42" i="20"/>
  <c r="S43" i="20"/>
  <c r="S44" i="20"/>
  <c r="S45" i="20"/>
  <c r="S46" i="20"/>
  <c r="S47" i="20"/>
  <c r="S48" i="20"/>
  <c r="S49" i="20"/>
  <c r="S50" i="20"/>
  <c r="S51" i="20"/>
  <c r="S52" i="20"/>
  <c r="S53" i="20"/>
  <c r="S54" i="20"/>
  <c r="S55" i="20"/>
  <c r="S56" i="20"/>
  <c r="S57" i="20"/>
  <c r="S58" i="20"/>
  <c r="S59" i="20"/>
  <c r="S60" i="20"/>
  <c r="S61" i="20"/>
  <c r="S62" i="20"/>
  <c r="S63" i="20"/>
  <c r="S64" i="20"/>
  <c r="S65" i="20"/>
  <c r="S66" i="20"/>
  <c r="S67" i="20"/>
  <c r="S68" i="20"/>
  <c r="S69" i="20"/>
  <c r="S70" i="20"/>
  <c r="S71" i="20"/>
  <c r="S72" i="20"/>
  <c r="S73" i="20"/>
  <c r="S74" i="20"/>
  <c r="S75" i="20"/>
  <c r="S76" i="20"/>
  <c r="S77" i="20"/>
  <c r="S78" i="20"/>
  <c r="S79" i="20"/>
  <c r="S80" i="20"/>
  <c r="S81" i="20"/>
  <c r="S82" i="20"/>
  <c r="S83" i="20"/>
  <c r="S84" i="20"/>
  <c r="S85" i="20"/>
  <c r="S86" i="20"/>
  <c r="S87" i="20"/>
  <c r="S88" i="20"/>
  <c r="S89" i="20"/>
  <c r="S90" i="20"/>
  <c r="S91" i="20"/>
  <c r="S92" i="20"/>
  <c r="S93" i="20"/>
  <c r="S94" i="20"/>
  <c r="S95" i="20"/>
  <c r="S96" i="20"/>
  <c r="S97" i="20"/>
  <c r="S98" i="20"/>
  <c r="S99" i="20"/>
  <c r="S100" i="20"/>
  <c r="S101" i="20"/>
  <c r="S102" i="20"/>
  <c r="S103" i="20"/>
  <c r="S104" i="20"/>
  <c r="S105" i="20"/>
  <c r="S106" i="20"/>
  <c r="S107" i="20"/>
  <c r="S108" i="20"/>
  <c r="S109" i="20"/>
  <c r="S110" i="20"/>
  <c r="S111" i="20"/>
  <c r="S112" i="20"/>
  <c r="S113" i="20"/>
  <c r="S114" i="20"/>
  <c r="S115" i="20"/>
  <c r="S116" i="20"/>
  <c r="S117" i="20"/>
  <c r="S118" i="20"/>
  <c r="S119" i="20"/>
  <c r="S120" i="20"/>
  <c r="S121" i="20"/>
  <c r="S122" i="20"/>
  <c r="S123" i="20"/>
  <c r="S124" i="20"/>
  <c r="S125" i="20"/>
  <c r="S126" i="20"/>
  <c r="S127" i="20"/>
  <c r="S128" i="20"/>
  <c r="S129" i="20"/>
  <c r="S130" i="20"/>
  <c r="S131" i="20"/>
  <c r="S132" i="20"/>
  <c r="S133" i="20"/>
  <c r="S134" i="20"/>
  <c r="S135" i="20"/>
  <c r="S136" i="20"/>
  <c r="S137" i="20"/>
  <c r="S138" i="20"/>
  <c r="S139" i="20"/>
  <c r="S140" i="20"/>
  <c r="S141" i="20"/>
  <c r="S142" i="20"/>
  <c r="S143" i="20"/>
  <c r="S144" i="20"/>
  <c r="S145" i="20"/>
  <c r="S146" i="20"/>
  <c r="S147" i="20"/>
  <c r="S148" i="20"/>
  <c r="S149" i="20"/>
  <c r="S150" i="20"/>
  <c r="S151" i="20"/>
  <c r="S152" i="20"/>
  <c r="S153" i="20"/>
  <c r="S154" i="20"/>
  <c r="S155" i="20"/>
  <c r="S156" i="20"/>
  <c r="S157" i="20"/>
  <c r="S158" i="20"/>
  <c r="S159" i="20"/>
  <c r="S160" i="20"/>
  <c r="S161" i="20"/>
  <c r="S162" i="20"/>
  <c r="S163" i="20"/>
  <c r="S164" i="20"/>
  <c r="S165" i="20"/>
  <c r="S166" i="20"/>
  <c r="S167" i="20"/>
  <c r="S168" i="20"/>
  <c r="S169" i="20"/>
  <c r="S170" i="20"/>
  <c r="S171" i="20"/>
  <c r="S172" i="20"/>
  <c r="S173" i="20"/>
  <c r="S174" i="20"/>
  <c r="S175" i="20"/>
  <c r="S176" i="20"/>
  <c r="S177" i="20"/>
  <c r="S178" i="20"/>
  <c r="S179" i="20"/>
  <c r="S180" i="20"/>
  <c r="S181" i="20"/>
  <c r="S182" i="20"/>
  <c r="S183" i="20"/>
  <c r="S184" i="20"/>
  <c r="S185" i="20"/>
  <c r="S186" i="20"/>
  <c r="S187" i="20"/>
  <c r="S188" i="20"/>
  <c r="S189" i="20"/>
  <c r="S190" i="20"/>
  <c r="S191" i="20"/>
  <c r="S192" i="20"/>
  <c r="S193" i="20"/>
  <c r="S194" i="20"/>
  <c r="S195" i="20"/>
  <c r="S196" i="20"/>
  <c r="S197" i="20"/>
  <c r="S198" i="20"/>
  <c r="S199" i="20"/>
  <c r="S200" i="20"/>
  <c r="S201" i="20"/>
  <c r="S202" i="20"/>
  <c r="S203" i="20"/>
  <c r="S204" i="20"/>
  <c r="S205" i="20"/>
  <c r="S206" i="20"/>
  <c r="S207" i="20"/>
  <c r="S208" i="20"/>
  <c r="S209" i="20"/>
  <c r="S210" i="20"/>
  <c r="S211" i="20"/>
  <c r="S212" i="20"/>
  <c r="S213" i="20"/>
  <c r="S214" i="20"/>
  <c r="S215" i="20"/>
  <c r="S216" i="20"/>
  <c r="S217" i="20"/>
  <c r="S218" i="20"/>
  <c r="S219" i="20"/>
  <c r="S220" i="20"/>
  <c r="S221" i="20"/>
  <c r="S222" i="20"/>
  <c r="S223" i="20"/>
  <c r="S224" i="20"/>
  <c r="S225" i="20"/>
  <c r="S226" i="20"/>
  <c r="S227" i="20"/>
  <c r="S228" i="20"/>
  <c r="S229" i="20"/>
  <c r="S230" i="20"/>
  <c r="S231" i="20"/>
  <c r="S232" i="20"/>
  <c r="S233" i="20"/>
  <c r="S234" i="20"/>
  <c r="S235" i="20"/>
  <c r="S236" i="20"/>
  <c r="S237" i="20"/>
  <c r="S238" i="20"/>
  <c r="S239" i="20"/>
  <c r="S240" i="20"/>
  <c r="S241" i="20"/>
  <c r="S242" i="20"/>
  <c r="S243" i="20"/>
  <c r="S244" i="20"/>
  <c r="S245" i="20"/>
  <c r="S246" i="20"/>
  <c r="S247" i="20"/>
  <c r="S248" i="20"/>
  <c r="S249" i="20"/>
  <c r="S250" i="20"/>
  <c r="S251" i="20"/>
  <c r="S252" i="20"/>
  <c r="S253" i="20"/>
  <c r="S254" i="20"/>
  <c r="S255" i="20"/>
  <c r="S256" i="20"/>
  <c r="S257" i="20"/>
  <c r="S258" i="20"/>
  <c r="S259" i="20"/>
  <c r="S260" i="20"/>
  <c r="S261" i="20"/>
  <c r="S262" i="20"/>
  <c r="S263" i="20"/>
  <c r="S264" i="20"/>
  <c r="S265" i="20"/>
  <c r="S266" i="20"/>
  <c r="S267" i="20"/>
  <c r="S268" i="20"/>
  <c r="S269" i="20"/>
  <c r="S270" i="20"/>
  <c r="S271" i="20"/>
  <c r="S272" i="20"/>
  <c r="S273" i="20"/>
  <c r="S274" i="20"/>
  <c r="S275" i="20"/>
  <c r="S276" i="20"/>
  <c r="S277" i="20"/>
  <c r="S278" i="20"/>
  <c r="S279" i="20"/>
  <c r="S280" i="20"/>
  <c r="S281" i="20"/>
  <c r="S282" i="20"/>
  <c r="S283" i="20"/>
  <c r="S284" i="20"/>
  <c r="S285" i="20"/>
  <c r="S286" i="20"/>
  <c r="S287" i="20"/>
  <c r="S288" i="20"/>
  <c r="S289" i="20"/>
  <c r="S290" i="20"/>
  <c r="S291" i="20"/>
  <c r="S292" i="20"/>
  <c r="S293" i="20"/>
  <c r="S294" i="20"/>
  <c r="S295" i="20"/>
  <c r="S296" i="20"/>
  <c r="S297" i="20"/>
  <c r="S298" i="20"/>
  <c r="S299" i="20"/>
  <c r="S300" i="20"/>
  <c r="S301" i="20"/>
  <c r="S302" i="20"/>
  <c r="S303" i="20"/>
  <c r="S304" i="20"/>
  <c r="S305" i="20"/>
  <c r="S306" i="20"/>
  <c r="S307" i="20"/>
  <c r="S308" i="20"/>
  <c r="S309" i="20"/>
  <c r="S310" i="20"/>
  <c r="S311" i="20"/>
  <c r="S312" i="20"/>
  <c r="S313" i="20"/>
  <c r="S314" i="20"/>
  <c r="S315" i="20"/>
  <c r="S316" i="20"/>
  <c r="S317" i="20"/>
  <c r="S318" i="20"/>
  <c r="S319" i="20"/>
  <c r="S320" i="20"/>
  <c r="S321" i="20"/>
  <c r="S322" i="20"/>
  <c r="S323" i="20"/>
  <c r="S324" i="20"/>
  <c r="S325" i="20"/>
  <c r="S326" i="20"/>
  <c r="S327" i="20"/>
  <c r="S328" i="20"/>
  <c r="S329" i="20"/>
  <c r="S330" i="20"/>
  <c r="S331" i="20"/>
  <c r="S332" i="20"/>
  <c r="S333" i="20"/>
  <c r="S334" i="20"/>
  <c r="S335" i="20"/>
  <c r="S336" i="20"/>
  <c r="S337" i="20"/>
  <c r="S338" i="20"/>
  <c r="S339" i="20"/>
  <c r="S340" i="20"/>
  <c r="S341" i="20"/>
  <c r="S342" i="20"/>
  <c r="S343" i="20"/>
  <c r="S3" i="20"/>
  <c r="Q4" i="20"/>
  <c r="Q5" i="20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7" i="20"/>
  <c r="Q198" i="20"/>
  <c r="Q199" i="20"/>
  <c r="Q200" i="20"/>
  <c r="Q201" i="20"/>
  <c r="Q202" i="20"/>
  <c r="Q203" i="20"/>
  <c r="Q204" i="20"/>
  <c r="Q205" i="20"/>
  <c r="Q206" i="20"/>
  <c r="Q207" i="20"/>
  <c r="Q208" i="20"/>
  <c r="Q209" i="20"/>
  <c r="Q210" i="20"/>
  <c r="Q211" i="20"/>
  <c r="Q212" i="20"/>
  <c r="Q213" i="20"/>
  <c r="Q214" i="20"/>
  <c r="Q215" i="20"/>
  <c r="Q216" i="20"/>
  <c r="Q217" i="20"/>
  <c r="Q218" i="20"/>
  <c r="Q219" i="20"/>
  <c r="Q220" i="20"/>
  <c r="Q221" i="20"/>
  <c r="Q222" i="20"/>
  <c r="Q223" i="20"/>
  <c r="Q224" i="20"/>
  <c r="Q225" i="20"/>
  <c r="Q3" i="20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22" i="1"/>
  <c r="AX123" i="1"/>
  <c r="AX124" i="1"/>
  <c r="AX125" i="1"/>
  <c r="AX126" i="1"/>
  <c r="AX127" i="1"/>
  <c r="AX128" i="1"/>
  <c r="AX129" i="1"/>
  <c r="AX130" i="1"/>
  <c r="AX131" i="1"/>
  <c r="AX132" i="1"/>
  <c r="AX133" i="1"/>
  <c r="AX134" i="1"/>
  <c r="AX135" i="1"/>
  <c r="AX136" i="1"/>
  <c r="AX137" i="1"/>
  <c r="AX138" i="1"/>
  <c r="AX139" i="1"/>
  <c r="AX140" i="1"/>
  <c r="AX141" i="1"/>
  <c r="AX142" i="1"/>
  <c r="AX143" i="1"/>
  <c r="AX144" i="1"/>
  <c r="AX145" i="1"/>
  <c r="AX146" i="1"/>
  <c r="AX147" i="1"/>
  <c r="AX148" i="1"/>
  <c r="AX149" i="1"/>
  <c r="AX150" i="1"/>
  <c r="AX151" i="1"/>
  <c r="AX152" i="1"/>
  <c r="AX153" i="1"/>
  <c r="AX154" i="1"/>
  <c r="AX155" i="1"/>
  <c r="AX156" i="1"/>
  <c r="AX157" i="1"/>
  <c r="AX158" i="1"/>
  <c r="AX159" i="1"/>
  <c r="AX160" i="1"/>
  <c r="AX161" i="1"/>
  <c r="AX162" i="1"/>
  <c r="AX163" i="1"/>
  <c r="AX164" i="1"/>
  <c r="AX165" i="1"/>
  <c r="AX166" i="1"/>
  <c r="AX167" i="1"/>
  <c r="AX168" i="1"/>
  <c r="AX169" i="1"/>
  <c r="AX170" i="1"/>
  <c r="AX171" i="1"/>
  <c r="AX172" i="1"/>
  <c r="AX173" i="1"/>
  <c r="AX174" i="1"/>
  <c r="AX175" i="1"/>
  <c r="AX176" i="1"/>
  <c r="AX177" i="1"/>
  <c r="AX178" i="1"/>
  <c r="AX179" i="1"/>
  <c r="AX180" i="1"/>
  <c r="AX181" i="1"/>
  <c r="AX182" i="1"/>
  <c r="AX183" i="1"/>
  <c r="AX184" i="1"/>
  <c r="AX185" i="1"/>
  <c r="AX186" i="1"/>
  <c r="AX187" i="1"/>
  <c r="AX188" i="1"/>
  <c r="AX189" i="1"/>
  <c r="AX190" i="1"/>
  <c r="AX191" i="1"/>
  <c r="AX192" i="1"/>
  <c r="AX193" i="1"/>
  <c r="AX194" i="1"/>
  <c r="AX195" i="1"/>
  <c r="AX196" i="1"/>
  <c r="AX197" i="1"/>
  <c r="AX198" i="1"/>
  <c r="AX199" i="1"/>
  <c r="AX200" i="1"/>
  <c r="AX201" i="1"/>
  <c r="AX202" i="1"/>
  <c r="AX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122" i="1"/>
  <c r="AV123" i="1"/>
  <c r="AV124" i="1"/>
  <c r="AV125" i="1"/>
  <c r="AV126" i="1"/>
  <c r="AV127" i="1"/>
  <c r="AV128" i="1"/>
  <c r="AV129" i="1"/>
  <c r="AV130" i="1"/>
  <c r="AV131" i="1"/>
  <c r="AV132" i="1"/>
  <c r="AV133" i="1"/>
  <c r="AV134" i="1"/>
  <c r="AV135" i="1"/>
  <c r="AV136" i="1"/>
  <c r="AV137" i="1"/>
  <c r="AV138" i="1"/>
  <c r="AV139" i="1"/>
  <c r="AV140" i="1"/>
  <c r="AV141" i="1"/>
  <c r="AV142" i="1"/>
  <c r="AV143" i="1"/>
  <c r="AV144" i="1"/>
  <c r="AV145" i="1"/>
  <c r="AV146" i="1"/>
  <c r="AV147" i="1"/>
  <c r="AV148" i="1"/>
  <c r="AV149" i="1"/>
  <c r="AV150" i="1"/>
  <c r="AV151" i="1"/>
  <c r="AV152" i="1"/>
  <c r="AV153" i="1"/>
  <c r="AV154" i="1"/>
  <c r="AV155" i="1"/>
  <c r="AV156" i="1"/>
  <c r="AV157" i="1"/>
  <c r="AV158" i="1"/>
  <c r="AV159" i="1"/>
  <c r="AV160" i="1"/>
  <c r="AV161" i="1"/>
  <c r="AV162" i="1"/>
  <c r="AV163" i="1"/>
  <c r="AV164" i="1"/>
  <c r="AV165" i="1"/>
  <c r="AV166" i="1"/>
  <c r="AV167" i="1"/>
  <c r="AV168" i="1"/>
  <c r="AV169" i="1"/>
  <c r="AV170" i="1"/>
  <c r="AV171" i="1"/>
  <c r="AV172" i="1"/>
  <c r="AV173" i="1"/>
  <c r="AV174" i="1"/>
  <c r="AV175" i="1"/>
  <c r="AV176" i="1"/>
  <c r="AV177" i="1"/>
  <c r="AV178" i="1"/>
  <c r="AV179" i="1"/>
  <c r="AV180" i="1"/>
  <c r="AV181" i="1"/>
  <c r="AV182" i="1"/>
  <c r="AV183" i="1"/>
  <c r="AV184" i="1"/>
  <c r="AV185" i="1"/>
  <c r="AV186" i="1"/>
  <c r="AV187" i="1"/>
  <c r="AV188" i="1"/>
  <c r="AV189" i="1"/>
  <c r="AV190" i="1"/>
  <c r="AV191" i="1"/>
  <c r="AV192" i="1"/>
  <c r="AV193" i="1"/>
  <c r="AV194" i="1"/>
  <c r="AV195" i="1"/>
  <c r="AV196" i="1"/>
  <c r="AV197" i="1"/>
  <c r="AV198" i="1"/>
  <c r="AV199" i="1"/>
  <c r="AV200" i="1"/>
  <c r="AV201" i="1"/>
  <c r="AV202" i="1"/>
  <c r="AV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3" i="1"/>
  <c r="G23" i="16" s="1"/>
  <c r="J28" i="22"/>
  <c r="F3" i="1"/>
  <c r="H3" i="1"/>
  <c r="G15" i="16" s="1"/>
  <c r="G25" i="16"/>
  <c r="G27" i="16"/>
  <c r="J23" i="16"/>
  <c r="J27" i="16"/>
  <c r="F4" i="1"/>
  <c r="H4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7" i="1"/>
  <c r="H107" i="1"/>
  <c r="F108" i="1"/>
  <c r="H108" i="1"/>
  <c r="F109" i="1"/>
  <c r="H109" i="1"/>
  <c r="F110" i="1"/>
  <c r="H110" i="1"/>
  <c r="F111" i="1"/>
  <c r="H111" i="1"/>
  <c r="F112" i="1"/>
  <c r="H112" i="1"/>
  <c r="F113" i="1"/>
  <c r="H113" i="1"/>
  <c r="F114" i="1"/>
  <c r="H114" i="1"/>
  <c r="F115" i="1"/>
  <c r="H115" i="1"/>
  <c r="F116" i="1"/>
  <c r="H116" i="1"/>
  <c r="F117" i="1"/>
  <c r="H117" i="1"/>
  <c r="F118" i="1"/>
  <c r="H118" i="1"/>
  <c r="F119" i="1"/>
  <c r="H119" i="1"/>
  <c r="F120" i="1"/>
  <c r="H120" i="1"/>
  <c r="F121" i="1"/>
  <c r="H121" i="1"/>
  <c r="F122" i="1"/>
  <c r="H122" i="1"/>
  <c r="F123" i="1"/>
  <c r="H123" i="1"/>
  <c r="F124" i="1"/>
  <c r="H124" i="1"/>
  <c r="F125" i="1"/>
  <c r="H125" i="1"/>
  <c r="F126" i="1"/>
  <c r="H126" i="1"/>
  <c r="F127" i="1"/>
  <c r="H127" i="1"/>
  <c r="F128" i="1"/>
  <c r="H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F146" i="1"/>
  <c r="H146" i="1"/>
  <c r="F147" i="1"/>
  <c r="H147" i="1"/>
  <c r="F148" i="1"/>
  <c r="H148" i="1"/>
  <c r="F149" i="1"/>
  <c r="H149" i="1"/>
  <c r="F150" i="1"/>
  <c r="H150" i="1"/>
  <c r="F151" i="1"/>
  <c r="H151" i="1"/>
  <c r="F152" i="1"/>
  <c r="H152" i="1"/>
  <c r="F153" i="1"/>
  <c r="H153" i="1"/>
  <c r="F154" i="1"/>
  <c r="H154" i="1"/>
  <c r="F155" i="1"/>
  <c r="H155" i="1"/>
  <c r="F156" i="1"/>
  <c r="H156" i="1"/>
  <c r="F157" i="1"/>
  <c r="H157" i="1"/>
  <c r="F158" i="1"/>
  <c r="H158" i="1"/>
  <c r="F159" i="1"/>
  <c r="H159" i="1"/>
  <c r="F160" i="1"/>
  <c r="H160" i="1"/>
  <c r="F161" i="1"/>
  <c r="H161" i="1"/>
  <c r="F162" i="1"/>
  <c r="H162" i="1"/>
  <c r="F163" i="1"/>
  <c r="H163" i="1"/>
  <c r="F164" i="1"/>
  <c r="H164" i="1"/>
  <c r="F165" i="1"/>
  <c r="H165" i="1"/>
  <c r="F166" i="1"/>
  <c r="H166" i="1"/>
  <c r="F167" i="1"/>
  <c r="H167" i="1"/>
  <c r="F168" i="1"/>
  <c r="H168" i="1"/>
  <c r="F169" i="1"/>
  <c r="H169" i="1"/>
  <c r="F170" i="1"/>
  <c r="H170" i="1"/>
  <c r="F171" i="1"/>
  <c r="H171" i="1"/>
  <c r="F172" i="1"/>
  <c r="H172" i="1"/>
  <c r="F173" i="1"/>
  <c r="H173" i="1"/>
  <c r="F174" i="1"/>
  <c r="H174" i="1"/>
  <c r="F175" i="1"/>
  <c r="H175" i="1"/>
  <c r="F176" i="1"/>
  <c r="H176" i="1"/>
  <c r="F177" i="1"/>
  <c r="H177" i="1"/>
  <c r="F178" i="1"/>
  <c r="H178" i="1"/>
  <c r="F179" i="1"/>
  <c r="H179" i="1"/>
  <c r="F180" i="1"/>
  <c r="H180" i="1"/>
  <c r="F181" i="1"/>
  <c r="H181" i="1"/>
  <c r="F182" i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H189" i="1"/>
  <c r="F190" i="1"/>
  <c r="H190" i="1"/>
  <c r="F191" i="1"/>
  <c r="H191" i="1"/>
  <c r="F192" i="1"/>
  <c r="H192" i="1"/>
  <c r="F193" i="1"/>
  <c r="H193" i="1"/>
  <c r="F194" i="1"/>
  <c r="H194" i="1"/>
  <c r="F195" i="1"/>
  <c r="H195" i="1"/>
  <c r="F196" i="1"/>
  <c r="H196" i="1"/>
  <c r="F197" i="1"/>
  <c r="H197" i="1"/>
  <c r="F198" i="1"/>
  <c r="H198" i="1"/>
  <c r="F199" i="1"/>
  <c r="H199" i="1"/>
  <c r="F200" i="1"/>
  <c r="H200" i="1"/>
  <c r="F201" i="1"/>
  <c r="H201" i="1"/>
  <c r="F202" i="1"/>
  <c r="H202" i="1"/>
  <c r="G4" i="16"/>
  <c r="I4" i="16"/>
  <c r="G5" i="16"/>
  <c r="G7" i="16"/>
  <c r="I7" i="16"/>
  <c r="G8" i="16"/>
  <c r="C9" i="16"/>
  <c r="H9" i="16"/>
  <c r="C13" i="16"/>
  <c r="E13" i="16"/>
  <c r="G13" i="16"/>
  <c r="E15" i="16"/>
  <c r="E18" i="16"/>
  <c r="H18" i="16"/>
  <c r="E23" i="16"/>
  <c r="H23" i="16"/>
  <c r="E24" i="16"/>
  <c r="G24" i="16"/>
  <c r="J24" i="16"/>
  <c r="E25" i="16"/>
  <c r="H25" i="16"/>
  <c r="J25" i="16"/>
  <c r="E26" i="16"/>
  <c r="G26" i="16"/>
  <c r="H26" i="16"/>
  <c r="J26" i="16"/>
  <c r="E27" i="16"/>
  <c r="H27" i="16"/>
  <c r="E28" i="16"/>
  <c r="G28" i="16"/>
  <c r="H28" i="16"/>
  <c r="J28" i="16"/>
  <c r="F50" i="16"/>
  <c r="F52" i="16"/>
  <c r="E54" i="16"/>
  <c r="F3" i="20"/>
  <c r="H3" i="20"/>
  <c r="F4" i="20"/>
  <c r="G13" i="22" s="1"/>
  <c r="H4" i="20"/>
  <c r="J23" i="22"/>
  <c r="J27" i="22"/>
  <c r="F5" i="20"/>
  <c r="H5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F30" i="20"/>
  <c r="H30" i="20"/>
  <c r="F31" i="20"/>
  <c r="H31" i="20"/>
  <c r="F32" i="20"/>
  <c r="H32" i="20"/>
  <c r="F33" i="20"/>
  <c r="H33" i="20"/>
  <c r="F34" i="20"/>
  <c r="H34" i="20"/>
  <c r="F35" i="20"/>
  <c r="H35" i="20"/>
  <c r="F36" i="20"/>
  <c r="H36" i="20"/>
  <c r="F37" i="20"/>
  <c r="H37" i="20"/>
  <c r="F38" i="20"/>
  <c r="H38" i="20"/>
  <c r="F39" i="20"/>
  <c r="H39" i="20"/>
  <c r="F40" i="20"/>
  <c r="H40" i="20"/>
  <c r="F41" i="20"/>
  <c r="H41" i="20"/>
  <c r="F42" i="20"/>
  <c r="H42" i="20"/>
  <c r="F43" i="20"/>
  <c r="H43" i="20"/>
  <c r="F44" i="20"/>
  <c r="H44" i="20"/>
  <c r="F45" i="20"/>
  <c r="H45" i="20"/>
  <c r="F46" i="20"/>
  <c r="H46" i="20"/>
  <c r="F47" i="20"/>
  <c r="H47" i="20"/>
  <c r="F48" i="20"/>
  <c r="H48" i="20"/>
  <c r="F49" i="20"/>
  <c r="H49" i="20"/>
  <c r="F50" i="20"/>
  <c r="H50" i="20"/>
  <c r="F51" i="20"/>
  <c r="H51" i="20"/>
  <c r="F52" i="20"/>
  <c r="H52" i="20"/>
  <c r="F53" i="20"/>
  <c r="H53" i="20"/>
  <c r="F54" i="20"/>
  <c r="H54" i="20"/>
  <c r="F55" i="20"/>
  <c r="H55" i="20"/>
  <c r="F56" i="20"/>
  <c r="H56" i="20"/>
  <c r="F57" i="20"/>
  <c r="H57" i="20"/>
  <c r="F58" i="20"/>
  <c r="H58" i="20"/>
  <c r="F59" i="20"/>
  <c r="H59" i="20"/>
  <c r="F60" i="20"/>
  <c r="H60" i="20"/>
  <c r="F61" i="20"/>
  <c r="H61" i="20"/>
  <c r="F62" i="20"/>
  <c r="H62" i="20"/>
  <c r="F63" i="20"/>
  <c r="H63" i="20"/>
  <c r="F64" i="20"/>
  <c r="H64" i="20"/>
  <c r="F65" i="20"/>
  <c r="H65" i="20"/>
  <c r="F66" i="20"/>
  <c r="H66" i="20"/>
  <c r="F67" i="20"/>
  <c r="H67" i="20"/>
  <c r="F68" i="20"/>
  <c r="H68" i="20"/>
  <c r="F69" i="20"/>
  <c r="H69" i="20"/>
  <c r="F70" i="20"/>
  <c r="H70" i="20"/>
  <c r="F71" i="20"/>
  <c r="H71" i="20"/>
  <c r="F72" i="20"/>
  <c r="H72" i="20"/>
  <c r="F73" i="20"/>
  <c r="H73" i="20"/>
  <c r="F74" i="20"/>
  <c r="H74" i="20"/>
  <c r="F75" i="20"/>
  <c r="H75" i="20"/>
  <c r="F76" i="20"/>
  <c r="H76" i="20"/>
  <c r="F77" i="20"/>
  <c r="H77" i="20"/>
  <c r="F78" i="20"/>
  <c r="H78" i="20"/>
  <c r="F79" i="20"/>
  <c r="H79" i="20"/>
  <c r="F80" i="20"/>
  <c r="H80" i="20"/>
  <c r="F81" i="20"/>
  <c r="H81" i="20"/>
  <c r="F82" i="20"/>
  <c r="H82" i="20"/>
  <c r="F83" i="20"/>
  <c r="H83" i="20"/>
  <c r="F84" i="20"/>
  <c r="H84" i="20"/>
  <c r="F85" i="20"/>
  <c r="H85" i="20"/>
  <c r="F86" i="20"/>
  <c r="H86" i="20"/>
  <c r="F87" i="20"/>
  <c r="H87" i="20"/>
  <c r="F88" i="20"/>
  <c r="H88" i="20"/>
  <c r="F89" i="20"/>
  <c r="H89" i="20"/>
  <c r="F90" i="20"/>
  <c r="H90" i="20"/>
  <c r="F91" i="20"/>
  <c r="H91" i="20"/>
  <c r="F92" i="20"/>
  <c r="H92" i="20"/>
  <c r="F93" i="20"/>
  <c r="H93" i="20"/>
  <c r="F94" i="20"/>
  <c r="H94" i="20"/>
  <c r="F95" i="20"/>
  <c r="H95" i="20"/>
  <c r="F96" i="20"/>
  <c r="H96" i="20"/>
  <c r="F97" i="20"/>
  <c r="H97" i="20"/>
  <c r="F98" i="20"/>
  <c r="H98" i="20"/>
  <c r="F99" i="20"/>
  <c r="H99" i="20"/>
  <c r="F100" i="20"/>
  <c r="H100" i="20"/>
  <c r="F101" i="20"/>
  <c r="H101" i="20"/>
  <c r="F102" i="20"/>
  <c r="H102" i="20"/>
  <c r="F103" i="20"/>
  <c r="H103" i="20"/>
  <c r="F104" i="20"/>
  <c r="H104" i="20"/>
  <c r="F105" i="20"/>
  <c r="H105" i="20"/>
  <c r="F106" i="20"/>
  <c r="H106" i="20"/>
  <c r="F107" i="20"/>
  <c r="H107" i="20"/>
  <c r="F108" i="20"/>
  <c r="H108" i="20"/>
  <c r="F109" i="20"/>
  <c r="H109" i="20"/>
  <c r="F110" i="20"/>
  <c r="H110" i="20"/>
  <c r="F111" i="20"/>
  <c r="H111" i="20"/>
  <c r="F112" i="20"/>
  <c r="H112" i="20"/>
  <c r="F113" i="20"/>
  <c r="H113" i="20"/>
  <c r="F114" i="20"/>
  <c r="H114" i="20"/>
  <c r="F115" i="20"/>
  <c r="H115" i="20"/>
  <c r="F116" i="20"/>
  <c r="H116" i="20"/>
  <c r="F117" i="20"/>
  <c r="H117" i="20"/>
  <c r="F118" i="20"/>
  <c r="H118" i="20"/>
  <c r="F119" i="20"/>
  <c r="H119" i="20"/>
  <c r="F120" i="20"/>
  <c r="H120" i="20"/>
  <c r="F121" i="20"/>
  <c r="H121" i="20"/>
  <c r="F122" i="20"/>
  <c r="H122" i="20"/>
  <c r="F123" i="20"/>
  <c r="H123" i="20"/>
  <c r="F124" i="20"/>
  <c r="H124" i="20"/>
  <c r="F125" i="20"/>
  <c r="H125" i="20"/>
  <c r="F126" i="20"/>
  <c r="H126" i="20"/>
  <c r="F127" i="20"/>
  <c r="H127" i="20"/>
  <c r="F128" i="20"/>
  <c r="H128" i="20"/>
  <c r="F129" i="20"/>
  <c r="H129" i="20"/>
  <c r="F130" i="20"/>
  <c r="H130" i="20"/>
  <c r="F131" i="20"/>
  <c r="H131" i="20"/>
  <c r="F132" i="20"/>
  <c r="H132" i="20"/>
  <c r="F133" i="20"/>
  <c r="H133" i="20"/>
  <c r="F134" i="20"/>
  <c r="H134" i="20"/>
  <c r="F135" i="20"/>
  <c r="H135" i="20"/>
  <c r="F136" i="20"/>
  <c r="H136" i="20"/>
  <c r="F137" i="20"/>
  <c r="H137" i="20"/>
  <c r="F138" i="20"/>
  <c r="H138" i="20"/>
  <c r="F139" i="20"/>
  <c r="H139" i="20"/>
  <c r="F140" i="20"/>
  <c r="H140" i="20"/>
  <c r="F141" i="20"/>
  <c r="H141" i="20"/>
  <c r="F142" i="20"/>
  <c r="H142" i="20"/>
  <c r="F143" i="20"/>
  <c r="H143" i="20"/>
  <c r="F144" i="20"/>
  <c r="H144" i="20"/>
  <c r="F145" i="20"/>
  <c r="H145" i="20"/>
  <c r="F146" i="20"/>
  <c r="H146" i="20"/>
  <c r="F147" i="20"/>
  <c r="H147" i="20"/>
  <c r="F148" i="20"/>
  <c r="H148" i="20"/>
  <c r="F149" i="20"/>
  <c r="H149" i="20"/>
  <c r="F150" i="20"/>
  <c r="H150" i="20"/>
  <c r="F151" i="20"/>
  <c r="H151" i="20"/>
  <c r="F152" i="20"/>
  <c r="H152" i="20"/>
  <c r="F153" i="20"/>
  <c r="H153" i="20"/>
  <c r="F154" i="20"/>
  <c r="H154" i="20"/>
  <c r="F155" i="20"/>
  <c r="H155" i="20"/>
  <c r="F156" i="20"/>
  <c r="H156" i="20"/>
  <c r="F157" i="20"/>
  <c r="H157" i="20"/>
  <c r="F158" i="20"/>
  <c r="H158" i="20"/>
  <c r="F159" i="20"/>
  <c r="H159" i="20"/>
  <c r="F160" i="20"/>
  <c r="H160" i="20"/>
  <c r="F161" i="20"/>
  <c r="H161" i="20"/>
  <c r="F162" i="20"/>
  <c r="H162" i="20"/>
  <c r="F163" i="20"/>
  <c r="H163" i="20"/>
  <c r="F164" i="20"/>
  <c r="H164" i="20"/>
  <c r="F165" i="20"/>
  <c r="H165" i="20"/>
  <c r="F166" i="20"/>
  <c r="H166" i="20"/>
  <c r="F167" i="20"/>
  <c r="H167" i="20"/>
  <c r="F168" i="20"/>
  <c r="H168" i="20"/>
  <c r="F169" i="20"/>
  <c r="H169" i="20"/>
  <c r="F170" i="20"/>
  <c r="H170" i="20"/>
  <c r="F171" i="20"/>
  <c r="H171" i="20"/>
  <c r="F172" i="20"/>
  <c r="H172" i="20"/>
  <c r="F173" i="20"/>
  <c r="H173" i="20"/>
  <c r="F174" i="20"/>
  <c r="H174" i="20"/>
  <c r="F175" i="20"/>
  <c r="H175" i="20"/>
  <c r="F176" i="20"/>
  <c r="H176" i="20"/>
  <c r="F177" i="20"/>
  <c r="H177" i="20"/>
  <c r="F178" i="20"/>
  <c r="H178" i="20"/>
  <c r="F179" i="20"/>
  <c r="H179" i="20"/>
  <c r="F180" i="20"/>
  <c r="H180" i="20"/>
  <c r="F181" i="20"/>
  <c r="H181" i="20"/>
  <c r="F182" i="20"/>
  <c r="H182" i="20"/>
  <c r="F183" i="20"/>
  <c r="H183" i="20"/>
  <c r="F184" i="20"/>
  <c r="H184" i="20"/>
  <c r="F185" i="20"/>
  <c r="H185" i="20"/>
  <c r="F186" i="20"/>
  <c r="H186" i="20"/>
  <c r="F187" i="20"/>
  <c r="H187" i="20"/>
  <c r="F188" i="20"/>
  <c r="H188" i="20"/>
  <c r="F189" i="20"/>
  <c r="H189" i="20"/>
  <c r="F190" i="20"/>
  <c r="H190" i="20"/>
  <c r="F191" i="20"/>
  <c r="H191" i="20"/>
  <c r="F192" i="20"/>
  <c r="H192" i="20"/>
  <c r="F193" i="20"/>
  <c r="H193" i="20"/>
  <c r="F194" i="20"/>
  <c r="H194" i="20"/>
  <c r="F195" i="20"/>
  <c r="H195" i="20"/>
  <c r="F196" i="20"/>
  <c r="H196" i="20"/>
  <c r="F197" i="20"/>
  <c r="H197" i="20"/>
  <c r="F198" i="20"/>
  <c r="H198" i="20"/>
  <c r="F199" i="20"/>
  <c r="H199" i="20"/>
  <c r="F200" i="20"/>
  <c r="H200" i="20"/>
  <c r="F201" i="20"/>
  <c r="H201" i="20"/>
  <c r="F202" i="20"/>
  <c r="H202" i="20"/>
  <c r="BA388" i="20"/>
  <c r="BA389" i="20"/>
  <c r="BA390" i="20"/>
  <c r="BA391" i="20"/>
  <c r="BA392" i="20"/>
  <c r="BA393" i="20"/>
  <c r="BA394" i="20"/>
  <c r="BA395" i="20"/>
  <c r="BA396" i="20"/>
  <c r="BA397" i="20"/>
  <c r="BA398" i="20"/>
  <c r="BA399" i="20"/>
  <c r="BA400" i="20"/>
  <c r="BA401" i="20"/>
  <c r="BA402" i="20"/>
  <c r="BA403" i="20"/>
  <c r="BA404" i="20"/>
  <c r="BA405" i="20"/>
  <c r="BA406" i="20"/>
  <c r="BA407" i="20"/>
  <c r="BA408" i="20"/>
  <c r="BA409" i="20"/>
  <c r="BA410" i="20"/>
  <c r="BA411" i="20"/>
  <c r="BA412" i="20"/>
  <c r="BA413" i="20"/>
  <c r="BA414" i="20"/>
  <c r="BA415" i="20"/>
  <c r="BA416" i="20"/>
  <c r="BA417" i="20"/>
  <c r="BA418" i="20"/>
  <c r="BA419" i="20"/>
  <c r="BA420" i="20"/>
  <c r="BA421" i="20"/>
  <c r="BA422" i="20"/>
  <c r="BA423" i="20"/>
  <c r="BA424" i="20"/>
  <c r="BA425" i="20"/>
  <c r="BA426" i="20"/>
  <c r="BA427" i="20"/>
  <c r="BA428" i="20"/>
  <c r="BA429" i="20"/>
  <c r="BA430" i="20"/>
  <c r="BA431" i="20"/>
  <c r="BA432" i="20"/>
  <c r="BA433" i="20"/>
  <c r="BA434" i="20"/>
  <c r="BA435" i="20"/>
  <c r="BA436" i="20"/>
  <c r="BA437" i="20"/>
  <c r="BA438" i="20"/>
  <c r="BA439" i="20"/>
  <c r="BA440" i="20"/>
  <c r="BA441" i="20"/>
  <c r="BA442" i="20"/>
  <c r="BA443" i="20"/>
  <c r="BA444" i="20"/>
  <c r="BA445" i="20"/>
  <c r="BA446" i="20"/>
  <c r="BA447" i="20"/>
  <c r="BA448" i="20"/>
  <c r="BA449" i="20"/>
  <c r="BA450" i="20"/>
  <c r="BA451" i="20"/>
  <c r="BA452" i="20"/>
  <c r="BA453" i="20"/>
  <c r="BA454" i="20"/>
  <c r="BA455" i="20"/>
  <c r="BA456" i="20"/>
  <c r="BA457" i="20"/>
  <c r="BA458" i="20"/>
  <c r="BA459" i="20"/>
  <c r="BA460" i="20"/>
  <c r="BA461" i="20"/>
  <c r="BA462" i="20"/>
  <c r="BA463" i="20"/>
  <c r="BA464" i="20"/>
  <c r="BA465" i="20"/>
  <c r="BA466" i="20"/>
  <c r="BA467" i="20"/>
  <c r="BA468" i="20"/>
  <c r="BA469" i="20"/>
  <c r="BA470" i="20"/>
  <c r="BA471" i="20"/>
  <c r="BA472" i="20"/>
  <c r="BA473" i="20"/>
  <c r="BA474" i="20"/>
  <c r="BA475" i="20"/>
  <c r="BA476" i="20"/>
  <c r="BA477" i="20"/>
  <c r="BA478" i="20"/>
  <c r="BA479" i="20"/>
  <c r="BA480" i="20"/>
  <c r="BA481" i="20"/>
  <c r="BA482" i="20"/>
  <c r="BA483" i="20"/>
  <c r="BA484" i="20"/>
  <c r="BA485" i="20"/>
  <c r="BA486" i="20"/>
  <c r="BA487" i="20"/>
  <c r="BA488" i="20"/>
  <c r="BA489" i="20"/>
  <c r="BA490" i="20"/>
  <c r="BA491" i="20"/>
  <c r="BA492" i="20"/>
  <c r="BA493" i="20"/>
  <c r="BA494" i="20"/>
  <c r="BA495" i="20"/>
  <c r="BA496" i="20"/>
  <c r="BA497" i="20"/>
  <c r="BA498" i="20"/>
  <c r="BA499" i="20"/>
  <c r="BA500" i="20"/>
  <c r="BA501" i="20"/>
  <c r="BA502" i="20"/>
  <c r="BA503" i="20"/>
  <c r="BA504" i="20"/>
  <c r="BA505" i="20"/>
  <c r="BA506" i="20"/>
  <c r="BA507" i="20"/>
  <c r="BA508" i="20"/>
  <c r="BA509" i="20"/>
  <c r="BA510" i="20"/>
  <c r="BA511" i="20"/>
  <c r="BA512" i="20"/>
  <c r="BA513" i="20"/>
  <c r="BA514" i="20"/>
  <c r="BA515" i="20"/>
  <c r="BA516" i="20"/>
  <c r="BA517" i="20"/>
  <c r="BA518" i="20"/>
  <c r="BA519" i="20"/>
  <c r="BA520" i="20"/>
  <c r="BA521" i="20"/>
  <c r="BA522" i="20"/>
  <c r="BA523" i="20"/>
  <c r="BA524" i="20"/>
  <c r="BA525" i="20"/>
  <c r="BA526" i="20"/>
  <c r="BA527" i="20"/>
  <c r="BA528" i="20"/>
  <c r="BA529" i="20"/>
  <c r="BA530" i="20"/>
  <c r="BA531" i="20"/>
  <c r="BA532" i="20"/>
  <c r="BA533" i="20"/>
  <c r="BA534" i="20"/>
  <c r="BA535" i="20"/>
  <c r="BA536" i="20"/>
  <c r="BA537" i="20"/>
  <c r="BA538" i="20"/>
  <c r="BA539" i="20"/>
  <c r="BA540" i="20"/>
  <c r="BA541" i="20"/>
  <c r="BA542" i="20"/>
  <c r="BA543" i="20"/>
  <c r="BA544" i="20"/>
  <c r="BA545" i="20"/>
  <c r="BA546" i="20"/>
  <c r="BA547" i="20"/>
  <c r="BA548" i="20"/>
  <c r="BA549" i="20"/>
  <c r="BA550" i="20"/>
  <c r="BA551" i="20"/>
  <c r="BA552" i="20"/>
  <c r="BA553" i="20"/>
  <c r="BA554" i="20"/>
  <c r="BA555" i="20"/>
  <c r="BA556" i="20"/>
  <c r="BA557" i="20"/>
  <c r="BA558" i="20"/>
  <c r="BA559" i="20"/>
  <c r="BA560" i="20"/>
  <c r="BA561" i="20"/>
  <c r="BA562" i="20"/>
  <c r="BA563" i="20"/>
  <c r="BA564" i="20"/>
  <c r="BA565" i="20"/>
  <c r="BA566" i="20"/>
  <c r="BA567" i="20"/>
  <c r="BA568" i="20"/>
  <c r="BA569" i="20"/>
  <c r="BA570" i="20"/>
  <c r="BA571" i="20"/>
  <c r="BA572" i="20"/>
  <c r="BA573" i="20"/>
  <c r="BA574" i="20"/>
  <c r="BA575" i="20"/>
  <c r="BA576" i="20"/>
  <c r="BA577" i="20"/>
  <c r="BA578" i="20"/>
  <c r="BA579" i="20"/>
  <c r="BA580" i="20"/>
  <c r="BA581" i="20"/>
  <c r="BA582" i="20"/>
  <c r="BA583" i="20"/>
  <c r="BA584" i="20"/>
  <c r="BA585" i="20"/>
  <c r="BA586" i="20"/>
  <c r="BA587" i="20"/>
  <c r="BA588" i="20"/>
  <c r="BA589" i="20"/>
  <c r="BA590" i="20"/>
  <c r="BA591" i="20"/>
  <c r="BA592" i="20"/>
  <c r="BA593" i="20"/>
  <c r="BA594" i="20"/>
  <c r="BA595" i="20"/>
  <c r="BA596" i="20"/>
  <c r="BA597" i="20"/>
  <c r="BA598" i="20"/>
  <c r="BA599" i="20"/>
  <c r="BA600" i="20"/>
  <c r="BA601" i="20"/>
  <c r="BA602" i="20"/>
  <c r="BA603" i="20"/>
  <c r="BA604" i="20"/>
  <c r="BA605" i="20"/>
  <c r="BA606" i="20"/>
  <c r="BA607" i="20"/>
  <c r="BA608" i="20"/>
  <c r="BA609" i="20"/>
  <c r="BA610" i="20"/>
  <c r="BA611" i="20"/>
  <c r="BA612" i="20"/>
  <c r="BA613" i="20"/>
  <c r="BA614" i="20"/>
  <c r="BA615" i="20"/>
  <c r="BA616" i="20"/>
  <c r="BA617" i="20"/>
  <c r="BA618" i="20"/>
  <c r="BA619" i="20"/>
  <c r="BA620" i="20"/>
  <c r="BA621" i="20"/>
  <c r="BA622" i="20"/>
  <c r="BA623" i="20"/>
  <c r="BA624" i="20"/>
  <c r="BA625" i="20"/>
  <c r="BA626" i="20"/>
  <c r="BA627" i="20"/>
  <c r="BA628" i="20"/>
  <c r="BA629" i="20"/>
  <c r="BA630" i="20"/>
  <c r="BA631" i="20"/>
  <c r="BA632" i="20"/>
  <c r="BA633" i="20"/>
  <c r="BA634" i="20"/>
  <c r="BA635" i="20"/>
  <c r="BA636" i="20"/>
  <c r="BA637" i="20"/>
  <c r="BA638" i="20"/>
  <c r="BA639" i="20"/>
  <c r="BA640" i="20"/>
  <c r="BA641" i="20"/>
  <c r="BA642" i="20"/>
  <c r="BA643" i="20"/>
  <c r="BA644" i="20"/>
  <c r="BA645" i="20"/>
  <c r="BA646" i="20"/>
  <c r="BA647" i="20"/>
  <c r="BA648" i="20"/>
  <c r="BA649" i="20"/>
  <c r="BA650" i="20"/>
  <c r="BA651" i="20"/>
  <c r="BA652" i="20"/>
  <c r="BA653" i="20"/>
  <c r="BA654" i="20"/>
  <c r="BA655" i="20"/>
  <c r="BA656" i="20"/>
  <c r="BA657" i="20"/>
  <c r="BA658" i="20"/>
  <c r="BA659" i="20"/>
  <c r="BA660" i="20"/>
  <c r="BA661" i="20"/>
  <c r="BA662" i="20"/>
  <c r="BA663" i="20"/>
  <c r="BA664" i="20"/>
  <c r="BA665" i="20"/>
  <c r="BA666" i="20"/>
  <c r="BA667" i="20"/>
  <c r="BA668" i="20"/>
  <c r="BA669" i="20"/>
  <c r="BA670" i="20"/>
  <c r="BA671" i="20"/>
  <c r="BA672" i="20"/>
  <c r="BA673" i="20"/>
  <c r="BA674" i="20"/>
  <c r="BA675" i="20"/>
  <c r="BA676" i="20"/>
  <c r="BA677" i="20"/>
  <c r="BA678" i="20"/>
  <c r="BA679" i="20"/>
  <c r="BA680" i="20"/>
  <c r="BA681" i="20"/>
  <c r="BA682" i="20"/>
  <c r="BA683" i="20"/>
  <c r="BA684" i="20"/>
  <c r="BA685" i="20"/>
  <c r="BA686" i="20"/>
  <c r="BA687" i="20"/>
  <c r="BA688" i="20"/>
  <c r="BA689" i="20"/>
  <c r="BA690" i="20"/>
  <c r="BA691" i="20"/>
  <c r="BA692" i="20"/>
  <c r="BA693" i="20"/>
  <c r="BA694" i="20"/>
  <c r="BA695" i="20"/>
  <c r="BA696" i="20"/>
  <c r="BA697" i="20"/>
  <c r="BA698" i="20"/>
  <c r="BA699" i="20"/>
  <c r="BA700" i="20"/>
  <c r="BA701" i="20"/>
  <c r="BA702" i="20"/>
  <c r="BA703" i="20"/>
  <c r="BA704" i="20"/>
  <c r="BA705" i="20"/>
  <c r="BA706" i="20"/>
  <c r="BA707" i="20"/>
  <c r="BA708" i="20"/>
  <c r="BA709" i="20"/>
  <c r="BA710" i="20"/>
  <c r="BA711" i="20"/>
  <c r="BA712" i="20"/>
  <c r="BA713" i="20"/>
  <c r="BA714" i="20"/>
  <c r="BA715" i="20"/>
  <c r="BA716" i="20"/>
  <c r="BA717" i="20"/>
  <c r="BA718" i="20"/>
  <c r="BA719" i="20"/>
  <c r="BA720" i="20"/>
  <c r="BA721" i="20"/>
  <c r="BA722" i="20"/>
  <c r="BA723" i="20"/>
  <c r="BA724" i="20"/>
  <c r="BA725" i="20"/>
  <c r="BA726" i="20"/>
  <c r="BA727" i="20"/>
  <c r="BA728" i="20"/>
  <c r="BA729" i="20"/>
  <c r="BA730" i="20"/>
  <c r="BA731" i="20"/>
  <c r="BA732" i="20"/>
  <c r="BA733" i="20"/>
  <c r="BA734" i="20"/>
  <c r="BA735" i="20"/>
  <c r="BA736" i="20"/>
  <c r="BA737" i="20"/>
  <c r="BA738" i="20"/>
  <c r="BA739" i="20"/>
  <c r="BA740" i="20"/>
  <c r="BA741" i="20"/>
  <c r="BA742" i="20"/>
  <c r="BA743" i="20"/>
  <c r="BA744" i="20"/>
  <c r="BA745" i="20"/>
  <c r="BA746" i="20"/>
  <c r="BA747" i="20"/>
  <c r="BA748" i="20"/>
  <c r="BA749" i="20"/>
  <c r="BA750" i="20"/>
  <c r="BA751" i="20"/>
  <c r="BA752" i="20"/>
  <c r="BA753" i="20"/>
  <c r="BA754" i="20"/>
  <c r="BA755" i="20"/>
  <c r="BA756" i="20"/>
  <c r="BA757" i="20"/>
  <c r="BA758" i="20"/>
  <c r="BA759" i="20"/>
  <c r="BA760" i="20"/>
  <c r="BA761" i="20"/>
  <c r="BA762" i="20"/>
  <c r="BA763" i="20"/>
  <c r="BA764" i="20"/>
  <c r="BA765" i="20"/>
  <c r="BA766" i="20"/>
  <c r="BA767" i="20"/>
  <c r="BA768" i="20"/>
  <c r="BA769" i="20"/>
  <c r="BA770" i="20"/>
  <c r="BA771" i="20"/>
  <c r="BA772" i="20"/>
  <c r="BA773" i="20"/>
  <c r="BA774" i="20"/>
  <c r="BA775" i="20"/>
  <c r="BA776" i="20"/>
  <c r="BA777" i="20"/>
  <c r="BA778" i="20"/>
  <c r="BA779" i="20"/>
  <c r="BA780" i="20"/>
  <c r="BA781" i="20"/>
  <c r="BA782" i="20"/>
  <c r="BA783" i="20"/>
  <c r="BA784" i="20"/>
  <c r="BA785" i="20"/>
  <c r="BA786" i="20"/>
  <c r="BA787" i="20"/>
  <c r="BA788" i="20"/>
  <c r="BA789" i="20"/>
  <c r="BA790" i="20"/>
  <c r="BA791" i="20"/>
  <c r="BA792" i="20"/>
  <c r="BA793" i="20"/>
  <c r="BA794" i="20"/>
  <c r="BA795" i="20"/>
  <c r="BA796" i="20"/>
  <c r="BA797" i="20"/>
  <c r="BA798" i="20"/>
  <c r="BA799" i="20"/>
  <c r="BA800" i="20"/>
  <c r="BA801" i="20"/>
  <c r="BA802" i="20"/>
  <c r="BA803" i="20"/>
  <c r="BA804" i="20"/>
  <c r="BA805" i="20"/>
  <c r="BA806" i="20"/>
  <c r="BA807" i="20"/>
  <c r="BA808" i="20"/>
  <c r="BA809" i="20"/>
  <c r="BA810" i="20"/>
  <c r="BA811" i="20"/>
  <c r="BA812" i="20"/>
  <c r="BA813" i="20"/>
  <c r="BA814" i="20"/>
  <c r="BA815" i="20"/>
  <c r="BA816" i="20"/>
  <c r="BA817" i="20"/>
  <c r="BA818" i="20"/>
  <c r="BA819" i="20"/>
  <c r="BA820" i="20"/>
  <c r="BA821" i="20"/>
  <c r="BA822" i="20"/>
  <c r="BA823" i="20"/>
  <c r="BA824" i="20"/>
  <c r="BA825" i="20"/>
  <c r="BA826" i="20"/>
  <c r="BA827" i="20"/>
  <c r="BA828" i="20"/>
  <c r="BA829" i="20"/>
  <c r="BA830" i="20"/>
  <c r="BA831" i="20"/>
  <c r="BA832" i="20"/>
  <c r="BA833" i="20"/>
  <c r="BA834" i="20"/>
  <c r="BA835" i="20"/>
  <c r="BA836" i="20"/>
  <c r="BA837" i="20"/>
  <c r="BA838" i="20"/>
  <c r="BA839" i="20"/>
  <c r="BA840" i="20"/>
  <c r="BA841" i="20"/>
  <c r="BA842" i="20"/>
  <c r="BA843" i="20"/>
  <c r="BA844" i="20"/>
  <c r="BA845" i="20"/>
  <c r="BA846" i="20"/>
  <c r="BA847" i="20"/>
  <c r="BA848" i="20"/>
  <c r="BA849" i="20"/>
  <c r="BA850" i="20"/>
  <c r="BA851" i="20"/>
  <c r="BA852" i="20"/>
  <c r="BA853" i="20"/>
  <c r="BA854" i="20"/>
  <c r="BA855" i="20"/>
  <c r="BA856" i="20"/>
  <c r="BA857" i="20"/>
  <c r="BA858" i="20"/>
  <c r="BA859" i="20"/>
  <c r="BA860" i="20"/>
  <c r="BA861" i="20"/>
  <c r="BA862" i="20"/>
  <c r="BA863" i="20"/>
  <c r="BA864" i="20"/>
  <c r="BA865" i="20"/>
  <c r="BA866" i="20"/>
  <c r="BA867" i="20"/>
  <c r="BA868" i="20"/>
  <c r="BA869" i="20"/>
  <c r="BA870" i="20"/>
  <c r="BA871" i="20"/>
  <c r="BA872" i="20"/>
  <c r="BA873" i="20"/>
  <c r="BA874" i="20"/>
  <c r="BA875" i="20"/>
  <c r="BA876" i="20"/>
  <c r="BA877" i="20"/>
  <c r="BA878" i="20"/>
  <c r="BA879" i="20"/>
  <c r="BA880" i="20"/>
  <c r="BA881" i="20"/>
  <c r="BA882" i="20"/>
  <c r="BA883" i="20"/>
  <c r="BA884" i="20"/>
  <c r="BA885" i="20"/>
  <c r="BA886" i="20"/>
  <c r="BA887" i="20"/>
  <c r="BA888" i="20"/>
  <c r="BA889" i="20"/>
  <c r="BA890" i="20"/>
  <c r="BA891" i="20"/>
  <c r="BA892" i="20"/>
  <c r="BA893" i="20"/>
  <c r="BA894" i="20"/>
  <c r="BA895" i="20"/>
  <c r="BA896" i="20"/>
  <c r="BA897" i="20"/>
  <c r="BA898" i="20"/>
  <c r="BA899" i="20"/>
  <c r="BA900" i="20"/>
  <c r="BA901" i="20"/>
  <c r="BA902" i="20"/>
  <c r="BA903" i="20"/>
  <c r="BA904" i="20"/>
  <c r="BA905" i="20"/>
  <c r="BA906" i="20"/>
  <c r="BA907" i="20"/>
  <c r="BA908" i="20"/>
  <c r="BA909" i="20"/>
  <c r="BA910" i="20"/>
  <c r="BA911" i="20"/>
  <c r="BA912" i="20"/>
  <c r="BA913" i="20"/>
  <c r="BA914" i="20"/>
  <c r="BA915" i="20"/>
  <c r="BA916" i="20"/>
  <c r="BA917" i="20"/>
  <c r="BA918" i="20"/>
  <c r="BA919" i="20"/>
  <c r="BA920" i="20"/>
  <c r="BA921" i="20"/>
  <c r="BA922" i="20"/>
  <c r="BA923" i="20"/>
  <c r="BA924" i="20"/>
  <c r="BA925" i="20"/>
  <c r="BA926" i="20"/>
  <c r="BA927" i="20"/>
  <c r="BA928" i="20"/>
  <c r="BA929" i="20"/>
  <c r="BA930" i="20"/>
  <c r="BA931" i="20"/>
  <c r="BA932" i="20"/>
  <c r="BA933" i="20"/>
  <c r="BA934" i="20"/>
  <c r="BA935" i="20"/>
  <c r="BA936" i="20"/>
  <c r="BA937" i="20"/>
  <c r="BA938" i="20"/>
  <c r="BA939" i="20"/>
  <c r="BA940" i="20"/>
  <c r="BA941" i="20"/>
  <c r="BA942" i="20"/>
  <c r="BA943" i="20"/>
  <c r="BA944" i="20"/>
  <c r="BA945" i="20"/>
  <c r="BA946" i="20"/>
  <c r="BA947" i="20"/>
  <c r="BA948" i="20"/>
  <c r="BA949" i="20"/>
  <c r="BA950" i="20"/>
  <c r="BA951" i="20"/>
  <c r="BA952" i="20"/>
  <c r="BA953" i="20"/>
  <c r="BA954" i="20"/>
  <c r="BA955" i="20"/>
  <c r="BA956" i="20"/>
  <c r="BA957" i="20"/>
  <c r="BA958" i="20"/>
  <c r="BA959" i="20"/>
  <c r="BA960" i="20"/>
  <c r="BA961" i="20"/>
  <c r="BA962" i="20"/>
  <c r="BA963" i="20"/>
  <c r="BA964" i="20"/>
  <c r="BA965" i="20"/>
  <c r="BA966" i="20"/>
  <c r="BA967" i="20"/>
  <c r="BA968" i="20"/>
  <c r="BA969" i="20"/>
  <c r="BA970" i="20"/>
  <c r="BA971" i="20"/>
  <c r="BA972" i="20"/>
  <c r="BA973" i="20"/>
  <c r="BA974" i="20"/>
  <c r="BA975" i="20"/>
  <c r="BA976" i="20"/>
  <c r="BA977" i="20"/>
  <c r="BA978" i="20"/>
  <c r="BA979" i="20"/>
  <c r="BA980" i="20"/>
  <c r="BA981" i="20"/>
  <c r="BA982" i="20"/>
  <c r="BA983" i="20"/>
  <c r="BA984" i="20"/>
  <c r="BA985" i="20"/>
  <c r="BA986" i="20"/>
  <c r="BA987" i="20"/>
  <c r="BA988" i="20"/>
  <c r="BA989" i="20"/>
  <c r="BA990" i="20"/>
  <c r="BA991" i="20"/>
  <c r="BA992" i="20"/>
  <c r="BA993" i="20"/>
  <c r="BA994" i="20"/>
  <c r="BA995" i="20"/>
  <c r="BA996" i="20"/>
  <c r="BA997" i="20"/>
  <c r="BA998" i="20"/>
  <c r="BA999" i="20"/>
  <c r="BA1000" i="20"/>
  <c r="BA1001" i="20"/>
  <c r="BA1002" i="20"/>
  <c r="BA1003" i="20"/>
  <c r="BA1004" i="20"/>
  <c r="BA1005" i="20"/>
  <c r="BA1006" i="20"/>
  <c r="BA1007" i="20"/>
  <c r="BA1008" i="20"/>
  <c r="BA1009" i="20"/>
  <c r="BA1010" i="20"/>
  <c r="BA1011" i="20"/>
  <c r="BA1012" i="20"/>
  <c r="BA1013" i="20"/>
  <c r="BA1014" i="20"/>
  <c r="BA1015" i="20"/>
  <c r="BA1016" i="20"/>
  <c r="BA1017" i="20"/>
  <c r="BA1018" i="20"/>
  <c r="BA1019" i="20"/>
  <c r="BA1020" i="20"/>
  <c r="BA1021" i="20"/>
  <c r="BA1022" i="20"/>
  <c r="BA1023" i="20"/>
  <c r="BA1024" i="20"/>
  <c r="BA1025" i="20"/>
  <c r="BA1026" i="20"/>
  <c r="BA1027" i="20"/>
  <c r="BA1028" i="20"/>
  <c r="BA1029" i="20"/>
  <c r="BA1030" i="20"/>
  <c r="BA1031" i="20"/>
  <c r="BA1032" i="20"/>
  <c r="BA1033" i="20"/>
  <c r="BA1034" i="20"/>
  <c r="BA1035" i="20"/>
  <c r="BA1036" i="20"/>
  <c r="BA1037" i="20"/>
  <c r="BA1038" i="20"/>
  <c r="BA1039" i="20"/>
  <c r="BA1040" i="20"/>
  <c r="BA1041" i="20"/>
  <c r="BA1042" i="20"/>
  <c r="BA1043" i="20"/>
  <c r="BA1044" i="20"/>
  <c r="BA1045" i="20"/>
  <c r="BA1046" i="20"/>
  <c r="BA1047" i="20"/>
  <c r="BA1048" i="20"/>
  <c r="BA1049" i="20"/>
  <c r="BA1050" i="20"/>
  <c r="BA1051" i="20"/>
  <c r="BA1052" i="20"/>
  <c r="BA1053" i="20"/>
  <c r="BA1054" i="20"/>
  <c r="BA1055" i="20"/>
  <c r="BA1056" i="20"/>
  <c r="BA1057" i="20"/>
  <c r="BA1058" i="20"/>
  <c r="BA1059" i="20"/>
  <c r="BA1060" i="20"/>
  <c r="BA1061" i="20"/>
  <c r="BA1062" i="20"/>
  <c r="BA1063" i="20"/>
  <c r="BA1064" i="20"/>
  <c r="BA1065" i="20"/>
  <c r="BA1066" i="20"/>
  <c r="BA1067" i="20"/>
  <c r="BA1068" i="20"/>
  <c r="BA1069" i="20"/>
  <c r="BA1070" i="20"/>
  <c r="BA1071" i="20"/>
  <c r="BA1072" i="20"/>
  <c r="BA1073" i="20"/>
  <c r="BA1074" i="20"/>
  <c r="BA1075" i="20"/>
  <c r="BA1076" i="20"/>
  <c r="BA1077" i="20"/>
  <c r="BA1078" i="20"/>
  <c r="BA1079" i="20"/>
  <c r="BA1080" i="20"/>
  <c r="BA1081" i="20"/>
  <c r="BA1082" i="20"/>
  <c r="BA1083" i="20"/>
  <c r="BA1084" i="20"/>
  <c r="BA1085" i="20"/>
  <c r="BA1086" i="20"/>
  <c r="BA1087" i="20"/>
  <c r="BA1088" i="20"/>
  <c r="BA1089" i="20"/>
  <c r="BA1090" i="20"/>
  <c r="BA1091" i="20"/>
  <c r="BA1092" i="20"/>
  <c r="BA1093" i="20"/>
  <c r="BA1094" i="20"/>
  <c r="BA1095" i="20"/>
  <c r="BA1096" i="20"/>
  <c r="BA1097" i="20"/>
  <c r="BA1098" i="20"/>
  <c r="BA1099" i="20"/>
  <c r="BA1100" i="20"/>
  <c r="BA1101" i="20"/>
  <c r="BA1102" i="20"/>
  <c r="BA1103" i="20"/>
  <c r="BA1104" i="20"/>
  <c r="BA1105" i="20"/>
  <c r="BA1106" i="20"/>
  <c r="BA1107" i="20"/>
  <c r="BA1108" i="20"/>
  <c r="BA1109" i="20"/>
  <c r="BA1110" i="20"/>
  <c r="BA1111" i="20"/>
  <c r="BA1112" i="20"/>
  <c r="BA1113" i="20"/>
  <c r="BA1114" i="20"/>
  <c r="BA1115" i="20"/>
  <c r="BA1116" i="20"/>
  <c r="BA1117" i="20"/>
  <c r="BA1118" i="20"/>
  <c r="BA1119" i="20"/>
  <c r="BA1120" i="20"/>
  <c r="BA1121" i="20"/>
  <c r="BA1122" i="20"/>
  <c r="BA1123" i="20"/>
  <c r="BA1124" i="20"/>
  <c r="BA1125" i="20"/>
  <c r="BA1126" i="20"/>
  <c r="BA1127" i="20"/>
  <c r="BA1128" i="20"/>
  <c r="BA1129" i="20"/>
  <c r="BA1130" i="20"/>
  <c r="BA1131" i="20"/>
  <c r="BA1132" i="20"/>
  <c r="BA1133" i="20"/>
  <c r="BA1134" i="20"/>
  <c r="BA1135" i="20"/>
  <c r="BA1136" i="20"/>
  <c r="BA1137" i="20"/>
  <c r="BA1138" i="20"/>
  <c r="BA1139" i="20"/>
  <c r="BA1140" i="20"/>
  <c r="BA1141" i="20"/>
  <c r="BA1142" i="20"/>
  <c r="BA1143" i="20"/>
  <c r="BA1144" i="20"/>
  <c r="BA1145" i="20"/>
  <c r="BA1146" i="20"/>
  <c r="BA1147" i="20"/>
  <c r="BA1148" i="20"/>
  <c r="BA1149" i="20"/>
  <c r="BA1150" i="20"/>
  <c r="BA1151" i="20"/>
  <c r="BA1152" i="20"/>
  <c r="BA1153" i="20"/>
  <c r="BA1154" i="20"/>
  <c r="BA1155" i="20"/>
  <c r="BA1156" i="20"/>
  <c r="BA1157" i="20"/>
  <c r="BA1158" i="20"/>
  <c r="BA1159" i="20"/>
  <c r="BA1160" i="20"/>
  <c r="BA1161" i="20"/>
  <c r="BA1162" i="20"/>
  <c r="BA1163" i="20"/>
  <c r="BA1164" i="20"/>
  <c r="BA1165" i="20"/>
  <c r="BA1166" i="20"/>
  <c r="BA1167" i="20"/>
  <c r="BA1168" i="20"/>
  <c r="BA1169" i="20"/>
  <c r="BA1170" i="20"/>
  <c r="BA1171" i="20"/>
  <c r="BA1172" i="20"/>
  <c r="BA1173" i="20"/>
  <c r="BA1174" i="20"/>
  <c r="BA1175" i="20"/>
  <c r="BA1176" i="20"/>
  <c r="BA1177" i="20"/>
  <c r="BA1178" i="20"/>
  <c r="BA1179" i="20"/>
  <c r="BA1180" i="20"/>
  <c r="BA1181" i="20"/>
  <c r="BA1182" i="20"/>
  <c r="BA1183" i="20"/>
  <c r="BA1184" i="20"/>
  <c r="BA1185" i="20"/>
  <c r="BA1186" i="20"/>
  <c r="BA1187" i="20"/>
  <c r="BA1188" i="20"/>
  <c r="BA1189" i="20"/>
  <c r="BA1190" i="20"/>
  <c r="BA1191" i="20"/>
  <c r="BA1192" i="20"/>
  <c r="BA1193" i="20"/>
  <c r="BA1194" i="20"/>
  <c r="BA1195" i="20"/>
  <c r="BA1196" i="20"/>
  <c r="BA1197" i="20"/>
  <c r="BA1198" i="20"/>
  <c r="BA1199" i="20"/>
  <c r="BA1200" i="20"/>
  <c r="BA1201" i="20"/>
  <c r="BA1202" i="20"/>
  <c r="BA1203" i="20"/>
  <c r="BA1204" i="20"/>
  <c r="BA1205" i="20"/>
  <c r="BA1206" i="20"/>
  <c r="BA1207" i="20"/>
  <c r="BA1208" i="20"/>
  <c r="BA1209" i="20"/>
  <c r="BA1210" i="20"/>
  <c r="BA1211" i="20"/>
  <c r="BA1212" i="20"/>
  <c r="BA1213" i="20"/>
  <c r="BA1214" i="20"/>
  <c r="BA1215" i="20"/>
  <c r="BA1216" i="20"/>
  <c r="BA1217" i="20"/>
  <c r="BA1218" i="20"/>
  <c r="BA1219" i="20"/>
  <c r="BA1220" i="20"/>
  <c r="BA1221" i="20"/>
  <c r="BA1222" i="20"/>
  <c r="BA1223" i="20"/>
  <c r="BA1224" i="20"/>
  <c r="BA1225" i="20"/>
  <c r="BA1226" i="20"/>
  <c r="BA1227" i="20"/>
  <c r="BA1228" i="20"/>
  <c r="BA1229" i="20"/>
  <c r="BA1230" i="20"/>
  <c r="BA1231" i="20"/>
  <c r="BA1232" i="20"/>
  <c r="BA1233" i="20"/>
  <c r="BA1234" i="20"/>
  <c r="BA1235" i="20"/>
  <c r="BA1236" i="20"/>
  <c r="BA1237" i="20"/>
  <c r="BA1238" i="20"/>
  <c r="BA1239" i="20"/>
  <c r="BA1240" i="20"/>
  <c r="BA1241" i="20"/>
  <c r="BA1242" i="20"/>
  <c r="BA1243" i="20"/>
  <c r="BA1244" i="20"/>
  <c r="BA1245" i="20"/>
  <c r="BA1246" i="20"/>
  <c r="BA1247" i="20"/>
  <c r="BA1248" i="20"/>
  <c r="BA1249" i="20"/>
  <c r="BA1250" i="20"/>
  <c r="BA1251" i="20"/>
  <c r="BA1252" i="20"/>
  <c r="BA1253" i="20"/>
  <c r="BA1254" i="20"/>
  <c r="BA1255" i="20"/>
  <c r="BA1256" i="20"/>
  <c r="BA1257" i="20"/>
  <c r="BA1258" i="20"/>
  <c r="BA1259" i="20"/>
  <c r="BA1260" i="20"/>
  <c r="BA1261" i="20"/>
  <c r="BA1262" i="20"/>
  <c r="BA1263" i="20"/>
  <c r="BA1264" i="20"/>
  <c r="BA1265" i="20"/>
  <c r="BA1266" i="20"/>
  <c r="BA1267" i="20"/>
  <c r="BA1268" i="20"/>
  <c r="BA1269" i="20"/>
  <c r="BA1270" i="20"/>
  <c r="BA1271" i="20"/>
  <c r="BA1272" i="20"/>
  <c r="BA1273" i="20"/>
  <c r="BA1274" i="20"/>
  <c r="BA1275" i="20"/>
  <c r="BA1276" i="20"/>
  <c r="BA1277" i="20"/>
  <c r="BA1278" i="20"/>
  <c r="BA1279" i="20"/>
  <c r="BA1280" i="20"/>
  <c r="BA1281" i="20"/>
  <c r="BA1282" i="20"/>
  <c r="BA1283" i="20"/>
  <c r="BA1284" i="20"/>
  <c r="BA1285" i="20"/>
  <c r="BA1286" i="20"/>
  <c r="BA1287" i="20"/>
  <c r="BA1288" i="20"/>
  <c r="BA1289" i="20"/>
  <c r="BA1290" i="20"/>
  <c r="BA1291" i="20"/>
  <c r="BA1292" i="20"/>
  <c r="BA1293" i="20"/>
  <c r="BA1294" i="20"/>
  <c r="BA1295" i="20"/>
  <c r="BA1296" i="20"/>
  <c r="BA1297" i="20"/>
  <c r="BA1298" i="20"/>
  <c r="BA1299" i="20"/>
  <c r="BA1300" i="20"/>
  <c r="BA1301" i="20"/>
  <c r="BA1302" i="20"/>
  <c r="BA1303" i="20"/>
  <c r="BA1304" i="20"/>
  <c r="BA1305" i="20"/>
  <c r="BA1306" i="20"/>
  <c r="BA1307" i="20"/>
  <c r="BA1308" i="20"/>
  <c r="BA1309" i="20"/>
  <c r="BA1310" i="20"/>
  <c r="BA1311" i="20"/>
  <c r="BA1312" i="20"/>
  <c r="BA1313" i="20"/>
  <c r="BA1314" i="20"/>
  <c r="BA1315" i="20"/>
  <c r="BA1316" i="20"/>
  <c r="BA1317" i="20"/>
  <c r="BA1318" i="20"/>
  <c r="BA1319" i="20"/>
  <c r="BA1320" i="20"/>
  <c r="BA1321" i="20"/>
  <c r="BA1322" i="20"/>
  <c r="BA1323" i="20"/>
  <c r="BA1324" i="20"/>
  <c r="BA1325" i="20"/>
  <c r="BA1326" i="20"/>
  <c r="BA1327" i="20"/>
  <c r="BA1328" i="20"/>
  <c r="BA1329" i="20"/>
  <c r="BA1330" i="20"/>
  <c r="BA1331" i="20"/>
  <c r="BA1332" i="20"/>
  <c r="BA1333" i="20"/>
  <c r="BA1334" i="20"/>
  <c r="BA1335" i="20"/>
  <c r="G4" i="22"/>
  <c r="I4" i="22"/>
  <c r="G5" i="22"/>
  <c r="G7" i="22"/>
  <c r="I7" i="22"/>
  <c r="G8" i="22"/>
  <c r="C9" i="22"/>
  <c r="H9" i="22"/>
  <c r="C13" i="22"/>
  <c r="E13" i="22"/>
  <c r="E15" i="22"/>
  <c r="G15" i="22"/>
  <c r="E18" i="22"/>
  <c r="H18" i="22"/>
  <c r="E23" i="22"/>
  <c r="G23" i="22"/>
  <c r="H23" i="22"/>
  <c r="E24" i="22"/>
  <c r="G24" i="22"/>
  <c r="H24" i="22"/>
  <c r="J24" i="22"/>
  <c r="E25" i="22"/>
  <c r="G25" i="22"/>
  <c r="H25" i="22"/>
  <c r="J25" i="22"/>
  <c r="E26" i="22"/>
  <c r="G26" i="22"/>
  <c r="H26" i="22"/>
  <c r="J26" i="22"/>
  <c r="E27" i="22"/>
  <c r="G27" i="22"/>
  <c r="H27" i="22"/>
  <c r="E28" i="22"/>
  <c r="G28" i="22"/>
  <c r="H28" i="22"/>
  <c r="F50" i="22"/>
  <c r="I50" i="22"/>
  <c r="F52" i="22"/>
  <c r="I52" i="22"/>
  <c r="E54" i="22"/>
  <c r="H54" i="22"/>
  <c r="AB4" i="20" l="1"/>
  <c r="AB200" i="1"/>
  <c r="AB196" i="1"/>
  <c r="AB192" i="1"/>
  <c r="AB188" i="1"/>
  <c r="AB184" i="1"/>
  <c r="AB180" i="1"/>
  <c r="AB176" i="1"/>
  <c r="AB172" i="1"/>
  <c r="AB168" i="1"/>
  <c r="AB164" i="1"/>
  <c r="AB160" i="1"/>
  <c r="AB156" i="1"/>
  <c r="AB152" i="1"/>
  <c r="AB148" i="1"/>
  <c r="AB144" i="1"/>
  <c r="AB140" i="1"/>
  <c r="AB136" i="1"/>
  <c r="AB132" i="1"/>
  <c r="AB128" i="1"/>
  <c r="AB124" i="1"/>
  <c r="AB120" i="1"/>
  <c r="AB3" i="1"/>
  <c r="E48" i="16" s="1"/>
  <c r="AB199" i="1"/>
  <c r="AB195" i="1"/>
  <c r="AB191" i="1"/>
  <c r="AB187" i="1"/>
  <c r="AB183" i="1"/>
  <c r="AB179" i="1"/>
  <c r="AB175" i="1"/>
  <c r="AB171" i="1"/>
  <c r="AB167" i="1"/>
  <c r="AB163" i="1"/>
  <c r="AB159" i="1"/>
  <c r="AB155" i="1"/>
  <c r="AB151" i="1"/>
  <c r="AB147" i="1"/>
  <c r="AB143" i="1"/>
  <c r="AB139" i="1"/>
  <c r="AB135" i="1"/>
  <c r="AB131" i="1"/>
  <c r="AB127" i="1"/>
  <c r="AB123" i="1"/>
  <c r="AB119" i="1"/>
  <c r="AB202" i="1"/>
  <c r="AB198" i="1"/>
  <c r="AB194" i="1"/>
  <c r="AB190" i="1"/>
  <c r="AB186" i="1"/>
  <c r="AB182" i="1"/>
  <c r="AB178" i="1"/>
  <c r="AB174" i="1"/>
  <c r="AB170" i="1"/>
  <c r="AB166" i="1"/>
  <c r="AB162" i="1"/>
  <c r="AB158" i="1"/>
  <c r="AB154" i="1"/>
  <c r="AB150" i="1"/>
  <c r="AB146" i="1"/>
  <c r="AB201" i="1"/>
  <c r="AB197" i="1"/>
  <c r="AB193" i="1"/>
  <c r="AB189" i="1"/>
  <c r="AB185" i="1"/>
  <c r="AB181" i="1"/>
  <c r="AB177" i="1"/>
  <c r="AB173" i="1"/>
  <c r="AB169" i="1"/>
  <c r="AB165" i="1"/>
  <c r="AB161" i="1"/>
  <c r="AB157" i="1"/>
  <c r="AB153" i="1"/>
  <c r="AB149" i="1"/>
  <c r="AB145" i="1"/>
  <c r="AB116" i="1"/>
  <c r="AB112" i="1"/>
  <c r="AB108" i="1"/>
  <c r="AB104" i="1"/>
  <c r="AB100" i="1"/>
  <c r="AB96" i="1"/>
  <c r="AB92" i="1"/>
  <c r="AB88" i="1"/>
  <c r="AB84" i="1"/>
  <c r="AB80" i="1"/>
  <c r="AB76" i="1"/>
  <c r="AB72" i="1"/>
  <c r="AB68" i="1"/>
  <c r="AB64" i="1"/>
  <c r="AB60" i="1"/>
  <c r="AB56" i="1"/>
  <c r="AB52" i="1"/>
  <c r="AB48" i="1"/>
  <c r="AB44" i="1"/>
  <c r="AB40" i="1"/>
  <c r="AB36" i="1"/>
  <c r="AB32" i="1"/>
  <c r="AB28" i="1"/>
  <c r="AB24" i="1"/>
  <c r="AB20" i="1"/>
  <c r="AB16" i="1"/>
  <c r="AB12" i="1"/>
  <c r="AB8" i="1"/>
  <c r="AB4" i="1"/>
  <c r="BA200" i="1"/>
  <c r="BA196" i="1"/>
  <c r="BA192" i="1"/>
  <c r="BA188" i="1"/>
  <c r="BA184" i="1"/>
  <c r="BA180" i="1"/>
  <c r="BA176" i="1"/>
  <c r="BA172" i="1"/>
  <c r="BA168" i="1"/>
  <c r="BA164" i="1"/>
  <c r="BA160" i="1"/>
  <c r="BA156" i="1"/>
  <c r="BA152" i="1"/>
  <c r="BA148" i="1"/>
  <c r="BA144" i="1"/>
  <c r="BA140" i="1"/>
  <c r="BA136" i="1"/>
  <c r="BA132" i="1"/>
  <c r="BA128" i="1"/>
  <c r="BA124" i="1"/>
  <c r="BA120" i="1"/>
  <c r="BA116" i="1"/>
  <c r="BA112" i="1"/>
  <c r="BA108" i="1"/>
  <c r="BA104" i="1"/>
  <c r="BA100" i="1"/>
  <c r="BA96" i="1"/>
  <c r="BA92" i="1"/>
  <c r="BA88" i="1"/>
  <c r="BA84" i="1"/>
  <c r="BA80" i="1"/>
  <c r="BA76" i="1"/>
  <c r="BA72" i="1"/>
  <c r="BA68" i="1"/>
  <c r="BA64" i="1"/>
  <c r="BA60" i="1"/>
  <c r="BA56" i="1"/>
  <c r="BA52" i="1"/>
  <c r="BA48" i="1"/>
  <c r="BA44" i="1"/>
  <c r="BA40" i="1"/>
  <c r="BA36" i="1"/>
  <c r="BA32" i="1"/>
  <c r="BA28" i="1"/>
  <c r="BA24" i="1"/>
  <c r="BA20" i="1"/>
  <c r="BA16" i="1"/>
  <c r="BA12" i="1"/>
  <c r="BA8" i="1"/>
  <c r="BA4" i="1"/>
  <c r="AB115" i="1"/>
  <c r="AB111" i="1"/>
  <c r="AB107" i="1"/>
  <c r="AB103" i="1"/>
  <c r="AB99" i="1"/>
  <c r="AB95" i="1"/>
  <c r="AB91" i="1"/>
  <c r="AB87" i="1"/>
  <c r="AB83" i="1"/>
  <c r="AB79" i="1"/>
  <c r="AB75" i="1"/>
  <c r="AB71" i="1"/>
  <c r="AB67" i="1"/>
  <c r="AB63" i="1"/>
  <c r="AB59" i="1"/>
  <c r="AB55" i="1"/>
  <c r="AB51" i="1"/>
  <c r="AB47" i="1"/>
  <c r="AB43" i="1"/>
  <c r="AB39" i="1"/>
  <c r="AB35" i="1"/>
  <c r="AB31" i="1"/>
  <c r="AB27" i="1"/>
  <c r="AB23" i="1"/>
  <c r="AB19" i="1"/>
  <c r="AB15" i="1"/>
  <c r="AB11" i="1"/>
  <c r="AB7" i="1"/>
  <c r="BA3" i="1"/>
  <c r="BA199" i="1"/>
  <c r="BA195" i="1"/>
  <c r="BA191" i="1"/>
  <c r="BA187" i="1"/>
  <c r="BA183" i="1"/>
  <c r="BA179" i="1"/>
  <c r="BA175" i="1"/>
  <c r="BA171" i="1"/>
  <c r="BA167" i="1"/>
  <c r="BA163" i="1"/>
  <c r="BA159" i="1"/>
  <c r="BA155" i="1"/>
  <c r="BA151" i="1"/>
  <c r="BA147" i="1"/>
  <c r="BA143" i="1"/>
  <c r="BA139" i="1"/>
  <c r="BA135" i="1"/>
  <c r="BA131" i="1"/>
  <c r="BA127" i="1"/>
  <c r="BA123" i="1"/>
  <c r="BA119" i="1"/>
  <c r="BA115" i="1"/>
  <c r="BA111" i="1"/>
  <c r="BA107" i="1"/>
  <c r="BA103" i="1"/>
  <c r="BA99" i="1"/>
  <c r="BA95" i="1"/>
  <c r="BA91" i="1"/>
  <c r="BA87" i="1"/>
  <c r="BA83" i="1"/>
  <c r="BA79" i="1"/>
  <c r="BA75" i="1"/>
  <c r="BA71" i="1"/>
  <c r="BA67" i="1"/>
  <c r="BA63" i="1"/>
  <c r="BA59" i="1"/>
  <c r="BA55" i="1"/>
  <c r="BA51" i="1"/>
  <c r="BA47" i="1"/>
  <c r="BA43" i="1"/>
  <c r="BA39" i="1"/>
  <c r="BA35" i="1"/>
  <c r="BA31" i="1"/>
  <c r="BA27" i="1"/>
  <c r="BA23" i="1"/>
  <c r="BA19" i="1"/>
  <c r="BA15" i="1"/>
  <c r="BA11" i="1"/>
  <c r="BA7" i="1"/>
  <c r="AB142" i="1"/>
  <c r="AB138" i="1"/>
  <c r="AB134" i="1"/>
  <c r="AB130" i="1"/>
  <c r="AB126" i="1"/>
  <c r="AB122" i="1"/>
  <c r="AB118" i="1"/>
  <c r="AB114" i="1"/>
  <c r="AB110" i="1"/>
  <c r="AB106" i="1"/>
  <c r="AB102" i="1"/>
  <c r="AB98" i="1"/>
  <c r="AB94" i="1"/>
  <c r="AB90" i="1"/>
  <c r="AB86" i="1"/>
  <c r="AB82" i="1"/>
  <c r="AB78" i="1"/>
  <c r="AB74" i="1"/>
  <c r="AB70" i="1"/>
  <c r="AB66" i="1"/>
  <c r="AB62" i="1"/>
  <c r="AB58" i="1"/>
  <c r="AB54" i="1"/>
  <c r="AB50" i="1"/>
  <c r="AB46" i="1"/>
  <c r="AB42" i="1"/>
  <c r="AB38" i="1"/>
  <c r="AB34" i="1"/>
  <c r="AB30" i="1"/>
  <c r="AB26" i="1"/>
  <c r="AB22" i="1"/>
  <c r="AB18" i="1"/>
  <c r="AB14" i="1"/>
  <c r="AB10" i="1"/>
  <c r="AB6" i="1"/>
  <c r="BA202" i="1"/>
  <c r="BA198" i="1"/>
  <c r="BA194" i="1"/>
  <c r="BA190" i="1"/>
  <c r="BA186" i="1"/>
  <c r="BA182" i="1"/>
  <c r="BA178" i="1"/>
  <c r="BA174" i="1"/>
  <c r="BA170" i="1"/>
  <c r="BA166" i="1"/>
  <c r="BA162" i="1"/>
  <c r="BA158" i="1"/>
  <c r="BA154" i="1"/>
  <c r="BA150" i="1"/>
  <c r="BA146" i="1"/>
  <c r="BA142" i="1"/>
  <c r="BA138" i="1"/>
  <c r="BA134" i="1"/>
  <c r="BA130" i="1"/>
  <c r="BA126" i="1"/>
  <c r="BA122" i="1"/>
  <c r="BA118" i="1"/>
  <c r="BA114" i="1"/>
  <c r="BA110" i="1"/>
  <c r="BA106" i="1"/>
  <c r="BA102" i="1"/>
  <c r="BA98" i="1"/>
  <c r="BA94" i="1"/>
  <c r="BA90" i="1"/>
  <c r="BA86" i="1"/>
  <c r="BA82" i="1"/>
  <c r="BA78" i="1"/>
  <c r="BA74" i="1"/>
  <c r="BA70" i="1"/>
  <c r="BA66" i="1"/>
  <c r="BA62" i="1"/>
  <c r="BA58" i="1"/>
  <c r="BA54" i="1"/>
  <c r="BA50" i="1"/>
  <c r="BA46" i="1"/>
  <c r="BA42" i="1"/>
  <c r="BA38" i="1"/>
  <c r="BA34" i="1"/>
  <c r="BA30" i="1"/>
  <c r="BA26" i="1"/>
  <c r="BA22" i="1"/>
  <c r="BA18" i="1"/>
  <c r="BA14" i="1"/>
  <c r="BA10" i="1"/>
  <c r="BA6" i="1"/>
  <c r="AB141" i="1"/>
  <c r="AB137" i="1"/>
  <c r="AB133" i="1"/>
  <c r="AB129" i="1"/>
  <c r="AB125" i="1"/>
  <c r="AB121" i="1"/>
  <c r="AB117" i="1"/>
  <c r="AB113" i="1"/>
  <c r="AB109" i="1"/>
  <c r="AB105" i="1"/>
  <c r="AB101" i="1"/>
  <c r="AB97" i="1"/>
  <c r="AB93" i="1"/>
  <c r="AB89" i="1"/>
  <c r="AB85" i="1"/>
  <c r="AB81" i="1"/>
  <c r="AB77" i="1"/>
  <c r="AB73" i="1"/>
  <c r="AB69" i="1"/>
  <c r="AB65" i="1"/>
  <c r="AB61" i="1"/>
  <c r="AB57" i="1"/>
  <c r="AB53" i="1"/>
  <c r="AB49" i="1"/>
  <c r="AB45" i="1"/>
  <c r="AB41" i="1"/>
  <c r="AB37" i="1"/>
  <c r="AB33" i="1"/>
  <c r="AB29" i="1"/>
  <c r="AB25" i="1"/>
  <c r="AB21" i="1"/>
  <c r="AB17" i="1"/>
  <c r="AB13" i="1"/>
  <c r="AB9" i="1"/>
  <c r="AB5" i="1"/>
  <c r="BA201" i="1"/>
  <c r="BA197" i="1"/>
  <c r="BA193" i="1"/>
  <c r="BA189" i="1"/>
  <c r="BA185" i="1"/>
  <c r="BA181" i="1"/>
  <c r="BA177" i="1"/>
  <c r="BA173" i="1"/>
  <c r="BA169" i="1"/>
  <c r="BA165" i="1"/>
  <c r="BA161" i="1"/>
  <c r="BA157" i="1"/>
  <c r="BA153" i="1"/>
  <c r="BA149" i="1"/>
  <c r="BA145" i="1"/>
  <c r="BA141" i="1"/>
  <c r="BA137" i="1"/>
  <c r="BA133" i="1"/>
  <c r="BA129" i="1"/>
  <c r="BA125" i="1"/>
  <c r="BA121" i="1"/>
  <c r="BA117" i="1"/>
  <c r="BA113" i="1"/>
  <c r="BA109" i="1"/>
  <c r="BA105" i="1"/>
  <c r="BA101" i="1"/>
  <c r="BA97" i="1"/>
  <c r="BA93" i="1"/>
  <c r="BA89" i="1"/>
  <c r="BA85" i="1"/>
  <c r="BA81" i="1"/>
  <c r="BA77" i="1"/>
  <c r="BA73" i="1"/>
  <c r="BA69" i="1"/>
  <c r="BA65" i="1"/>
  <c r="BA61" i="1"/>
  <c r="BA57" i="1"/>
  <c r="BA53" i="1"/>
  <c r="BA49" i="1"/>
  <c r="BA45" i="1"/>
  <c r="BA41" i="1"/>
  <c r="BA37" i="1"/>
  <c r="BA33" i="1"/>
  <c r="BA29" i="1"/>
  <c r="BA25" i="1"/>
  <c r="BA21" i="1"/>
  <c r="BA17" i="1"/>
  <c r="BA13" i="1"/>
  <c r="BA9" i="1"/>
  <c r="BA5" i="1"/>
  <c r="H54" i="16" l="1"/>
  <c r="H48" i="16"/>
  <c r="H24" i="16"/>
  <c r="I50" i="16"/>
  <c r="I52" i="16"/>
</calcChain>
</file>

<file path=xl/comments1.xml><?xml version="1.0" encoding="utf-8"?>
<comments xmlns="http://schemas.openxmlformats.org/spreadsheetml/2006/main">
  <authors>
    <author>鹿児島県</author>
  </authors>
  <commentList>
    <comment ref="A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  <comment ref="BA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>
  <authors>
    <author>鹿児島県</author>
  </authors>
  <commentList>
    <comment ref="AB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
</t>
        </r>
      </text>
    </comment>
    <comment ref="BA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<sst xmlns="http://schemas.openxmlformats.org/spreadsheetml/2006/main" count="2176" uniqueCount="111">
  <si>
    <t>認知症</t>
    <rPh sb="0" eb="2">
      <t>ニンチ</t>
    </rPh>
    <rPh sb="2" eb="3">
      <t>ショウ</t>
    </rPh>
    <phoneticPr fontId="1"/>
  </si>
  <si>
    <t>初期評価実施日</t>
    <rPh sb="0" eb="2">
      <t>ショキ</t>
    </rPh>
    <rPh sb="2" eb="4">
      <t>ヒョウカ</t>
    </rPh>
    <rPh sb="4" eb="6">
      <t>ジッシ</t>
    </rPh>
    <rPh sb="6" eb="7">
      <t>ビ</t>
    </rPh>
    <phoneticPr fontId="1"/>
  </si>
  <si>
    <t>最終評価実施日</t>
    <rPh sb="0" eb="2">
      <t>サイシュウ</t>
    </rPh>
    <rPh sb="2" eb="4">
      <t>ヒョウカ</t>
    </rPh>
    <rPh sb="4" eb="6">
      <t>ジッシ</t>
    </rPh>
    <rPh sb="6" eb="7">
      <t>ビ</t>
    </rPh>
    <phoneticPr fontId="1"/>
  </si>
  <si>
    <t>初期評価日時</t>
    <rPh sb="0" eb="2">
      <t>ショキ</t>
    </rPh>
    <rPh sb="2" eb="4">
      <t>ヒョウカ</t>
    </rPh>
    <rPh sb="4" eb="6">
      <t>ニチジ</t>
    </rPh>
    <phoneticPr fontId="1"/>
  </si>
  <si>
    <t>最終評価日時</t>
    <rPh sb="0" eb="2">
      <t>サイシュウ</t>
    </rPh>
    <rPh sb="2" eb="4">
      <t>ヒョウカ</t>
    </rPh>
    <rPh sb="4" eb="6">
      <t>ニチジ</t>
    </rPh>
    <phoneticPr fontId="1"/>
  </si>
  <si>
    <t>月</t>
    <rPh sb="0" eb="1">
      <t>ツキ</t>
    </rPh>
    <phoneticPr fontId="1"/>
  </si>
  <si>
    <t>生活機能データ</t>
    <rPh sb="0" eb="2">
      <t>セイカツ</t>
    </rPh>
    <rPh sb="2" eb="4">
      <t>キノウ</t>
    </rPh>
    <phoneticPr fontId="1"/>
  </si>
  <si>
    <t>運動器の状態</t>
    <rPh sb="0" eb="3">
      <t>ウンドウキ</t>
    </rPh>
    <rPh sb="4" eb="6">
      <t>ジョウタイ</t>
    </rPh>
    <phoneticPr fontId="1"/>
  </si>
  <si>
    <t>痛みの変化</t>
    <rPh sb="0" eb="1">
      <t>イタ</t>
    </rPh>
    <rPh sb="3" eb="5">
      <t>ヘンカ</t>
    </rPh>
    <phoneticPr fontId="1"/>
  </si>
  <si>
    <t>ADLテスト　２５点満点中</t>
    <rPh sb="9" eb="10">
      <t>テン</t>
    </rPh>
    <rPh sb="10" eb="12">
      <t>マンテン</t>
    </rPh>
    <rPh sb="12" eb="13">
      <t>チュウ</t>
    </rPh>
    <phoneticPr fontId="1"/>
  </si>
  <si>
    <t>痛み　膝</t>
    <rPh sb="0" eb="1">
      <t>イタ</t>
    </rPh>
    <rPh sb="3" eb="4">
      <t>ヒザ</t>
    </rPh>
    <phoneticPr fontId="1"/>
  </si>
  <si>
    <t>膝</t>
    <rPh sb="0" eb="1">
      <t>ヒザ</t>
    </rPh>
    <phoneticPr fontId="1"/>
  </si>
  <si>
    <t>腰</t>
    <rPh sb="0" eb="1">
      <t>コシ</t>
    </rPh>
    <phoneticPr fontId="1"/>
  </si>
  <si>
    <t>痛み　腰</t>
    <rPh sb="0" eb="1">
      <t>イタ</t>
    </rPh>
    <rPh sb="3" eb="4">
      <t>コシ</t>
    </rPh>
    <phoneticPr fontId="1"/>
  </si>
  <si>
    <t>点</t>
    <rPh sb="0" eb="1">
      <t>テン</t>
    </rPh>
    <phoneticPr fontId="1"/>
  </si>
  <si>
    <t>筋力</t>
    <rPh sb="0" eb="2">
      <t>キンリョク</t>
    </rPh>
    <phoneticPr fontId="1"/>
  </si>
  <si>
    <t>柔軟性</t>
    <rPh sb="0" eb="3">
      <t>ジュウナンセイ</t>
    </rPh>
    <phoneticPr fontId="1"/>
  </si>
  <si>
    <t>歩行能力</t>
    <rPh sb="0" eb="2">
      <t>ホコウ</t>
    </rPh>
    <rPh sb="2" eb="4">
      <t>ノウリョク</t>
    </rPh>
    <phoneticPr fontId="1"/>
  </si>
  <si>
    <t>移動能力</t>
    <rPh sb="0" eb="2">
      <t>イドウ</t>
    </rPh>
    <rPh sb="2" eb="4">
      <t>ノウリョク</t>
    </rPh>
    <phoneticPr fontId="1"/>
  </si>
  <si>
    <t>動的バランス</t>
    <rPh sb="0" eb="2">
      <t>ドウテキ</t>
    </rPh>
    <phoneticPr fontId="1"/>
  </si>
  <si>
    <t>静的バランス</t>
    <rPh sb="0" eb="2">
      <t>セイテキ</t>
    </rPh>
    <phoneticPr fontId="1"/>
  </si>
  <si>
    <t>TUG</t>
    <phoneticPr fontId="1"/>
  </si>
  <si>
    <t>FRテスト</t>
    <phoneticPr fontId="1"/>
  </si>
  <si>
    <t>ADLテスト</t>
    <phoneticPr fontId="1"/>
  </si>
  <si>
    <t>ｋｇ</t>
    <phoneticPr fontId="1"/>
  </si>
  <si>
    <t>ｃｍ</t>
    <phoneticPr fontId="1"/>
  </si>
  <si>
    <t>Timed up and go test</t>
    <phoneticPr fontId="1"/>
  </si>
  <si>
    <t>FRテスト</t>
    <phoneticPr fontId="1"/>
  </si>
  <si>
    <t>ｃｍ</t>
    <phoneticPr fontId="1"/>
  </si>
  <si>
    <t>ある</t>
  </si>
  <si>
    <t>ない</t>
  </si>
  <si>
    <t>なし</t>
  </si>
  <si>
    <t>あり</t>
  </si>
  <si>
    <t>麻痺・痛みの部位を記入してください。</t>
    <rPh sb="0" eb="2">
      <t>マヒ</t>
    </rPh>
    <rPh sb="3" eb="4">
      <t>イタ</t>
    </rPh>
    <rPh sb="6" eb="8">
      <t>ブイ</t>
    </rPh>
    <rPh sb="9" eb="11">
      <t>キニュウ</t>
    </rPh>
    <phoneticPr fontId="1"/>
  </si>
  <si>
    <t>ID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</si>
  <si>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</si>
  <si>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</si>
  <si>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基本情報</t>
    <rPh sb="0" eb="2">
      <t>キホン</t>
    </rPh>
    <rPh sb="2" eb="4">
      <t>ジョウホウ</t>
    </rPh>
    <phoneticPr fontId="1"/>
  </si>
  <si>
    <t>初期血圧</t>
    <rPh sb="0" eb="2">
      <t>ショキ</t>
    </rPh>
    <rPh sb="2" eb="4">
      <t>ケツアツ</t>
    </rPh>
    <phoneticPr fontId="1"/>
  </si>
  <si>
    <t>最終血圧</t>
    <rPh sb="0" eb="2">
      <t>サイシュウ</t>
    </rPh>
    <rPh sb="2" eb="4">
      <t>ケツアツ</t>
    </rPh>
    <phoneticPr fontId="1"/>
  </si>
  <si>
    <t>握力</t>
    <rPh sb="0" eb="2">
      <t>アクリョク</t>
    </rPh>
    <phoneticPr fontId="1"/>
  </si>
  <si>
    <t>得点</t>
    <rPh sb="0" eb="2">
      <t>トクテン</t>
    </rPh>
    <phoneticPr fontId="1"/>
  </si>
  <si>
    <t>長座位体前屈</t>
    <rPh sb="0" eb="1">
      <t>チョウ</t>
    </rPh>
    <rPh sb="1" eb="3">
      <t>ザイ</t>
    </rPh>
    <rPh sb="3" eb="6">
      <t>タイゼンクツ</t>
    </rPh>
    <phoneticPr fontId="1"/>
  </si>
  <si>
    <t>開眼片足立ち</t>
    <rPh sb="0" eb="2">
      <t>カイガン</t>
    </rPh>
    <rPh sb="2" eb="3">
      <t>カタ</t>
    </rPh>
    <rPh sb="3" eb="4">
      <t>アシ</t>
    </rPh>
    <rPh sb="4" eb="5">
      <t>ダ</t>
    </rPh>
    <phoneticPr fontId="1"/>
  </si>
  <si>
    <t>５m歩行</t>
    <rPh sb="2" eb="4">
      <t>ホコウ</t>
    </rPh>
    <phoneticPr fontId="1"/>
  </si>
  <si>
    <t>初期評価</t>
    <rPh sb="0" eb="2">
      <t>ショキ</t>
    </rPh>
    <rPh sb="2" eb="4">
      <t>ヒョウカ</t>
    </rPh>
    <phoneticPr fontId="1"/>
  </si>
  <si>
    <t>BMI</t>
    <phoneticPr fontId="1"/>
  </si>
  <si>
    <t>BMI</t>
    <phoneticPr fontId="1"/>
  </si>
  <si>
    <t>TUG</t>
    <phoneticPr fontId="1"/>
  </si>
  <si>
    <t>FRテスト</t>
    <phoneticPr fontId="1"/>
  </si>
  <si>
    <t>以上</t>
    <rPh sb="0" eb="2">
      <t>イジョウ</t>
    </rPh>
    <phoneticPr fontId="1"/>
  </si>
  <si>
    <t>未満</t>
    <rPh sb="0" eb="2">
      <t>ミマン</t>
    </rPh>
    <phoneticPr fontId="1"/>
  </si>
  <si>
    <t>点数</t>
    <rPh sb="0" eb="2">
      <t>テンスウ</t>
    </rPh>
    <phoneticPr fontId="1"/>
  </si>
  <si>
    <t>最終評価</t>
    <rPh sb="0" eb="2">
      <t>サイシュウ</t>
    </rPh>
    <rPh sb="2" eb="4">
      <t>ヒョウカ</t>
    </rPh>
    <phoneticPr fontId="1"/>
  </si>
  <si>
    <t>お名前</t>
    <rPh sb="1" eb="3">
      <t>ナマエ</t>
    </rPh>
    <phoneticPr fontId="1"/>
  </si>
  <si>
    <t>様</t>
    <rPh sb="0" eb="1">
      <t>サマ</t>
    </rPh>
    <phoneticPr fontId="1"/>
  </si>
  <si>
    <t>歳</t>
    <rPh sb="0" eb="1">
      <t>サイ</t>
    </rPh>
    <phoneticPr fontId="1"/>
  </si>
  <si>
    <t>男性　ID</t>
    <rPh sb="0" eb="2">
      <t>ダンセイ</t>
    </rPh>
    <phoneticPr fontId="1"/>
  </si>
  <si>
    <t>個人基礎データ</t>
    <rPh sb="0" eb="2">
      <t>コジン</t>
    </rPh>
    <rPh sb="2" eb="4">
      <t>キソ</t>
    </rPh>
    <phoneticPr fontId="1"/>
  </si>
  <si>
    <t>体重（㎏）</t>
    <rPh sb="0" eb="2">
      <t>タイジュウ</t>
    </rPh>
    <phoneticPr fontId="1"/>
  </si>
  <si>
    <t>BMI</t>
    <phoneticPr fontId="1"/>
  </si>
  <si>
    <t>初期評価時</t>
    <rPh sb="0" eb="2">
      <t>ショキ</t>
    </rPh>
    <rPh sb="2" eb="4">
      <t>ヒョウカ</t>
    </rPh>
    <rPh sb="4" eb="5">
      <t>ジ</t>
    </rPh>
    <phoneticPr fontId="1"/>
  </si>
  <si>
    <t>最終評価時</t>
    <rPh sb="0" eb="2">
      <t>サイシュウ</t>
    </rPh>
    <rPh sb="2" eb="4">
      <t>ヒョウカ</t>
    </rPh>
    <rPh sb="4" eb="5">
      <t>ジ</t>
    </rPh>
    <phoneticPr fontId="1"/>
  </si>
  <si>
    <t>運動機能データ</t>
    <rPh sb="0" eb="2">
      <t>ウンドウ</t>
    </rPh>
    <rPh sb="2" eb="4">
      <t>キノウ</t>
    </rPh>
    <phoneticPr fontId="1"/>
  </si>
  <si>
    <t>血圧</t>
    <rPh sb="0" eb="2">
      <t>ケツアツ</t>
    </rPh>
    <phoneticPr fontId="1"/>
  </si>
  <si>
    <t>初期</t>
    <rPh sb="0" eb="2">
      <t>ショキ</t>
    </rPh>
    <phoneticPr fontId="1"/>
  </si>
  <si>
    <t>最終</t>
    <rPh sb="0" eb="2">
      <t>サイシュウ</t>
    </rPh>
    <phoneticPr fontId="1"/>
  </si>
  <si>
    <t>評価項目</t>
    <rPh sb="0" eb="2">
      <t>ヒョウカ</t>
    </rPh>
    <rPh sb="2" eb="4">
      <t>コウモク</t>
    </rPh>
    <phoneticPr fontId="1"/>
  </si>
  <si>
    <t>開眼片足立ち</t>
    <rPh sb="0" eb="2">
      <t>カイガン</t>
    </rPh>
    <rPh sb="2" eb="4">
      <t>カタアシ</t>
    </rPh>
    <rPh sb="4" eb="5">
      <t>ダ</t>
    </rPh>
    <phoneticPr fontId="1"/>
  </si>
  <si>
    <t>Timed up and go test</t>
    <phoneticPr fontId="1"/>
  </si>
  <si>
    <t>FRテスト</t>
    <phoneticPr fontId="1"/>
  </si>
  <si>
    <t>BMI</t>
    <phoneticPr fontId="1"/>
  </si>
  <si>
    <t>女性　ID</t>
    <rPh sb="0" eb="2">
      <t>ジョセイ</t>
    </rPh>
    <phoneticPr fontId="1"/>
  </si>
  <si>
    <t>身長(m)</t>
    <rPh sb="0" eb="2">
      <t>シンチョウ</t>
    </rPh>
    <phoneticPr fontId="1"/>
  </si>
  <si>
    <t>ｋｇ</t>
    <phoneticPr fontId="1"/>
  </si>
  <si>
    <t>ｃｍ</t>
    <phoneticPr fontId="1"/>
  </si>
  <si>
    <t>秒</t>
    <rPh sb="0" eb="1">
      <t>ビョウ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</si>
  <si>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</si>
  <si>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</si>
  <si>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</si>
  <si>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ADLテスト</t>
    <phoneticPr fontId="1"/>
  </si>
  <si>
    <t>麻痺</t>
    <rPh sb="0" eb="2">
      <t>マヒ</t>
    </rPh>
    <phoneticPr fontId="1"/>
  </si>
  <si>
    <t>痛み</t>
    <rPh sb="0" eb="1">
      <t>イタ</t>
    </rPh>
    <phoneticPr fontId="1"/>
  </si>
  <si>
    <t>初期評価時の身体・精神状況</t>
    <rPh sb="0" eb="2">
      <t>ショキ</t>
    </rPh>
    <rPh sb="2" eb="4">
      <t>ヒョウカ</t>
    </rPh>
    <rPh sb="4" eb="5">
      <t>ジ</t>
    </rPh>
    <rPh sb="6" eb="8">
      <t>シンタイ</t>
    </rPh>
    <rPh sb="9" eb="11">
      <t>セイシン</t>
    </rPh>
    <rPh sb="11" eb="13">
      <t>ジョウキョウ</t>
    </rPh>
    <phoneticPr fontId="1"/>
  </si>
  <si>
    <t>鬱状態</t>
    <rPh sb="0" eb="1">
      <t>ウツ</t>
    </rPh>
    <rPh sb="1" eb="3">
      <t>ジョウタイ</t>
    </rPh>
    <phoneticPr fontId="1"/>
  </si>
  <si>
    <t>基準</t>
    <rPh sb="0" eb="2">
      <t>キジュン</t>
    </rPh>
    <phoneticPr fontId="1"/>
  </si>
  <si>
    <t>握力判定　男性用（変更厳禁）</t>
    <phoneticPr fontId="1"/>
  </si>
  <si>
    <t>長座位体前屈判定用　男性用（変更厳禁）</t>
  </si>
  <si>
    <t>開眼片足立ち判定　男性用（変更厳禁）</t>
  </si>
  <si>
    <t>5m歩行判定　男性用（変更厳禁）</t>
  </si>
  <si>
    <t>TUG判定　男性用（変更厳禁）</t>
  </si>
  <si>
    <t>以下</t>
    <rPh sb="0" eb="2">
      <t>イカ</t>
    </rPh>
    <phoneticPr fontId="1"/>
  </si>
  <si>
    <t>ファンクショナルリーチ判定　男性用（変更厳禁）</t>
  </si>
  <si>
    <t>握力判定　女性用（変更厳禁）</t>
  </si>
  <si>
    <t>長座位体前屈判定　女性用（変更厳禁）</t>
  </si>
  <si>
    <t>開眼片足立ち判定　女性（変更厳禁）</t>
  </si>
  <si>
    <t>5m歩行判定　女性（変更厳禁）</t>
  </si>
  <si>
    <t>TUG判定　女性（変更厳禁）</t>
  </si>
  <si>
    <t>ファンクショナルリーチ判定　女性（変更厳禁）</t>
  </si>
  <si>
    <t>初期体重(kg)</t>
    <rPh sb="0" eb="2">
      <t>ショキ</t>
    </rPh>
    <rPh sb="2" eb="4">
      <t>タイジュウ</t>
    </rPh>
    <phoneticPr fontId="1"/>
  </si>
  <si>
    <t>最終体重(kg)</t>
    <rPh sb="0" eb="2">
      <t>サイシュウ</t>
    </rPh>
    <rPh sb="2" eb="4">
      <t>タイジュウ</t>
    </rPh>
    <phoneticPr fontId="1"/>
  </si>
  <si>
    <t>128/77</t>
    <phoneticPr fontId="1"/>
  </si>
  <si>
    <t>120/60</t>
    <phoneticPr fontId="1"/>
  </si>
  <si>
    <t>118/70</t>
    <phoneticPr fontId="1"/>
  </si>
  <si>
    <t>120/66</t>
    <phoneticPr fontId="1"/>
  </si>
  <si>
    <t>運動器の状態点数</t>
    <rPh sb="0" eb="3">
      <t>ウンドウキ</t>
    </rPh>
    <rPh sb="4" eb="6">
      <t>ジョウタイ</t>
    </rPh>
    <rPh sb="6" eb="8">
      <t>テンスウ</t>
    </rPh>
    <phoneticPr fontId="1"/>
  </si>
  <si>
    <t>R03/11/16更新</t>
    <rPh sb="9" eb="11">
      <t>コウシン</t>
    </rPh>
    <phoneticPr fontId="1"/>
  </si>
  <si>
    <t>以上</t>
    <rPh sb="0" eb="2">
      <t>イジョウ</t>
    </rPh>
    <phoneticPr fontId="1"/>
  </si>
  <si>
    <t>以上</t>
    <rPh sb="0" eb="2">
      <t>イジョウ</t>
    </rPh>
    <phoneticPr fontId="1"/>
  </si>
  <si>
    <t>山田花子（例）</t>
    <rPh sb="0" eb="2">
      <t>ヤマダ</t>
    </rPh>
    <rPh sb="2" eb="4">
      <t>ハナコ</t>
    </rPh>
    <rPh sb="5" eb="6">
      <t>レイ</t>
    </rPh>
    <phoneticPr fontId="1"/>
  </si>
  <si>
    <t>山田太郎（例）</t>
    <rPh sb="0" eb="2">
      <t>ヤマダ</t>
    </rPh>
    <rPh sb="2" eb="4">
      <t>タロウ</t>
    </rPh>
    <rPh sb="5" eb="6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</si>
</sst>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2" borderId="2" xfId="0" applyFill="1" applyBorder="1">
      <alignment vertical="center"/>
    </xf>
    <xf numFmtId="0" fontId="0" fillId="3" borderId="2" xfId="0" applyFill="1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0" fillId="3" borderId="3" xfId="0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76" fontId="0" fillId="0" borderId="3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/>
    <xf numFmtId="0" fontId="5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13" xfId="0" applyFill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0" fontId="0" fillId="2" borderId="26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29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3" borderId="26" xfId="0" applyFill="1" applyBorder="1">
      <alignment vertical="center"/>
    </xf>
    <xf numFmtId="0" fontId="0" fillId="3" borderId="29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0" fontId="2" fillId="3" borderId="18" xfId="0" applyFont="1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11" xfId="0" applyFill="1" applyBorder="1">
      <alignment vertical="center"/>
    </xf>
    <xf numFmtId="0" fontId="2" fillId="3" borderId="30" xfId="0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0" fontId="0" fillId="3" borderId="32" xfId="0" applyFill="1" applyBorder="1">
      <alignment vertical="center"/>
    </xf>
    <xf numFmtId="0" fontId="0" fillId="3" borderId="33" xfId="0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3" borderId="24" xfId="0" applyFill="1" applyBorder="1">
      <alignment vertical="center"/>
    </xf>
    <xf numFmtId="0" fontId="0" fillId="3" borderId="13" xfId="0" applyFill="1" applyBorder="1">
      <alignment vertical="center"/>
    </xf>
    <xf numFmtId="0" fontId="3" fillId="0" borderId="0" xfId="0" applyFont="1">
      <alignment vertical="center"/>
    </xf>
    <xf numFmtId="0" fontId="6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7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68" xfId="0" applyFill="1" applyBorder="1">
      <alignment vertical="center"/>
    </xf>
    <xf numFmtId="0" fontId="7" fillId="3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distributed" vertical="center" wrapText="1"/>
    </xf>
    <xf numFmtId="0" fontId="7" fillId="2" borderId="17" xfId="0" applyFont="1" applyFill="1" applyBorder="1" applyAlignment="1">
      <alignment horizontal="distributed" vertical="center" wrapText="1"/>
    </xf>
    <xf numFmtId="0" fontId="7" fillId="3" borderId="9" xfId="0" applyFont="1" applyFill="1" applyBorder="1" applyAlignment="1">
      <alignment horizontal="distributed" vertical="center"/>
    </xf>
    <xf numFmtId="0" fontId="7" fillId="3" borderId="17" xfId="0" applyFont="1" applyFill="1" applyBorder="1" applyAlignment="1">
      <alignment horizontal="distributed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71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3" fillId="0" borderId="7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1" xfId="0" applyFont="1" applyBorder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52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5" xfId="0" applyBorder="1">
      <alignment vertical="center"/>
    </xf>
    <xf numFmtId="0" fontId="0" fillId="0" borderId="29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1" xfId="0" applyBorder="1">
      <alignment vertical="center"/>
    </xf>
    <xf numFmtId="0" fontId="0" fillId="0" borderId="47" xfId="0" applyBorder="1">
      <alignment vertical="center"/>
    </xf>
    <xf numFmtId="177" fontId="3" fillId="0" borderId="40" xfId="0" applyNumberFormat="1" applyFont="1" applyBorder="1" applyAlignment="1">
      <alignment horizontal="center" vertical="center"/>
    </xf>
    <xf numFmtId="177" fontId="3" fillId="0" borderId="42" xfId="0" applyNumberFormat="1" applyFont="1" applyBorder="1" applyAlignment="1">
      <alignment horizontal="center" vertical="center"/>
    </xf>
    <xf numFmtId="177" fontId="3" fillId="0" borderId="44" xfId="0" applyNumberFormat="1" applyFont="1" applyBorder="1" applyAlignment="1">
      <alignment horizontal="center" vertical="center"/>
    </xf>
    <xf numFmtId="177" fontId="3" fillId="0" borderId="29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177" fontId="3" fillId="0" borderId="26" xfId="0" applyNumberFormat="1" applyFont="1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4" fillId="0" borderId="15" xfId="0" applyFont="1" applyBorder="1" applyAlignment="1">
      <alignment horizont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0" fontId="3" fillId="0" borderId="41" xfId="0" applyFont="1" applyBorder="1" applyAlignment="1">
      <alignment horizontal="right"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6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HG明朝E"/>
                <a:ea typeface="HG明朝E"/>
                <a:cs typeface="HG明朝E"/>
              </a:defRPr>
            </a:pPr>
            <a:r>
              <a:rPr lang="ja-JP" altLang="en-US"/>
              <a:t>運動機能のレーダーチャート</a:t>
            </a:r>
          </a:p>
        </c:rich>
      </c:tx>
      <c:layout>
        <c:manualLayout>
          <c:xMode val="edge"/>
          <c:yMode val="edge"/>
          <c:x val="3.7558594649353044E-2"/>
          <c:y val="2.272721286183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079812206572769"/>
          <c:y val="0.21590909090909091"/>
          <c:w val="0.39671361502347419"/>
          <c:h val="0.64015151515151514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DD080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20884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'【予防給付】参加者男性　個人記録用紙'!$G$23:$G$28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1-4F45-8D6B-FE8762AC1542}"/>
            </c:ext>
          </c:extLst>
        </c:ser>
        <c:ser>
          <c:idx val="1"/>
          <c:order val="1"/>
          <c:spPr>
            <a:ln w="25400">
              <a:solidFill>
                <a:srgbClr val="006411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val>
            <c:numRef>
              <c:f>'【予防給付】参加者男性　個人記録用紙'!$J$23:$J$28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1-4F45-8D6B-FE8762AC1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84256"/>
        <c:axId val="1"/>
      </c:radarChart>
      <c:catAx>
        <c:axId val="2918842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8842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2105263157894736E-2"/>
          <c:y val="0.31899754466175601"/>
          <c:w val="0.14912299120504674"/>
          <c:h val="0.1362010931429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HG明朝E"/>
                <a:ea typeface="HG明朝E"/>
                <a:cs typeface="HG明朝E"/>
              </a:defRPr>
            </a:pPr>
            <a:r>
              <a:rPr lang="ja-JP" altLang="en-US"/>
              <a:t>運動機能のレーダーチャート</a:t>
            </a:r>
          </a:p>
        </c:rich>
      </c:tx>
      <c:layout>
        <c:manualLayout>
          <c:xMode val="edge"/>
          <c:yMode val="edge"/>
          <c:x val="3.7558594649353044E-2"/>
          <c:y val="2.272721286183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079812206572769"/>
          <c:y val="0.2196969696969697"/>
          <c:w val="0.39436619718309857"/>
          <c:h val="0.63636363636363635"/>
        </c:manualLayout>
      </c:layout>
      <c:radarChart>
        <c:radarStyle val="marker"/>
        <c:varyColors val="0"/>
        <c:ser>
          <c:idx val="0"/>
          <c:order val="0"/>
          <c:spPr>
            <a:ln w="25400">
              <a:solidFill>
                <a:srgbClr val="DD080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20884"/>
              </a:solidFill>
              <a:ln>
                <a:solidFill>
                  <a:srgbClr val="DD0806"/>
                </a:solidFill>
                <a:prstDash val="solid"/>
              </a:ln>
            </c:spPr>
          </c:marker>
          <c:val>
            <c:numRef>
              <c:f>'【予防給付】参加者女性　個人記録用紙'!$G$23:$G$28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0-4C2C-9F86-D5BBF20FAD48}"/>
            </c:ext>
          </c:extLst>
        </c:ser>
        <c:ser>
          <c:idx val="1"/>
          <c:order val="1"/>
          <c:spPr>
            <a:ln w="25400">
              <a:solidFill>
                <a:srgbClr val="006411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006411"/>
                </a:solidFill>
                <a:prstDash val="solid"/>
              </a:ln>
            </c:spPr>
          </c:marker>
          <c:val>
            <c:numRef>
              <c:f>'【予防給付】参加者女性　個人記録用紙'!$J$23:$J$28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0-4C2C-9F86-D5BBF20FA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889176"/>
        <c:axId val="1"/>
      </c:radarChart>
      <c:catAx>
        <c:axId val="291889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8891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8596491228070177E-2"/>
          <c:y val="0.31541331527107502"/>
          <c:w val="0.14912299120504671"/>
          <c:h val="0.136201093142927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377825</xdr:colOff>
      <xdr:row>1</xdr:row>
      <xdr:rowOff>41275</xdr:rowOff>
    </xdr:from>
    <xdr:ext cx="3085332" cy="251864"/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1050925" y="219075"/>
          <a:ext cx="3085332" cy="251864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運動機能向上プログラム評価表に関して</a:t>
          </a:r>
        </a:p>
      </xdr:txBody>
    </xdr:sp>
    <xdr:clientData/>
  </xdr:oneCellAnchor>
  <xdr:twoCellAnchor editAs="oneCell">
    <xdr:from>
      <xdr:col>0</xdr:col>
      <xdr:colOff>292100</xdr:colOff>
      <xdr:row>11</xdr:row>
      <xdr:rowOff>139700</xdr:rowOff>
    </xdr:from>
    <xdr:to>
      <xdr:col>7</xdr:col>
      <xdr:colOff>403231</xdr:colOff>
      <xdr:row>16</xdr:row>
      <xdr:rowOff>25522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292100" y="2552700"/>
          <a:ext cx="4813300" cy="927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本評価表は「参加男性　記録一覧」と「参加女性　記録一覧」を記入することによって、それぞれの「個人記録用紙」が完成するようにしてあります。</a:t>
          </a:r>
        </a:p>
      </xdr:txBody>
    </xdr:sp>
    <xdr:clientData/>
  </xdr:twoCellAnchor>
  <xdr:twoCellAnchor editAs="oneCell">
    <xdr:from>
      <xdr:col>0</xdr:col>
      <xdr:colOff>292100</xdr:colOff>
      <xdr:row>18</xdr:row>
      <xdr:rowOff>44450</xdr:rowOff>
    </xdr:from>
    <xdr:to>
      <xdr:col>7</xdr:col>
      <xdr:colOff>403231</xdr:colOff>
      <xdr:row>24</xdr:row>
      <xdr:rowOff>28604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292100" y="3949700"/>
          <a:ext cx="4813300" cy="1270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「参加者男性　記録一覧」「参加者女性　記録一覧」と「男・女」別にしている理由は、それぞれ（握力・長座位体前屈・開眼片足立ち・5ｍ歩行・TUG・FRテスト）テストの結果から、点数化するために別にしています。（判定基準が男女別であるため。）</a:t>
          </a:r>
        </a:p>
      </xdr:txBody>
    </xdr:sp>
    <xdr:clientData/>
  </xdr:twoCellAnchor>
  <xdr:twoCellAnchor editAs="oneCell">
    <xdr:from>
      <xdr:col>0</xdr:col>
      <xdr:colOff>304800</xdr:colOff>
      <xdr:row>29</xdr:row>
      <xdr:rowOff>111125</xdr:rowOff>
    </xdr:from>
    <xdr:to>
      <xdr:col>7</xdr:col>
      <xdr:colOff>415931</xdr:colOff>
      <xdr:row>50</xdr:row>
      <xdr:rowOff>95258</xdr:rowOff>
    </xdr:to>
    <xdr:sp macro="" textlink="">
      <xdr:nvSpPr>
        <xdr:cNvPr id="8196" name="Text Box 4"/>
        <xdr:cNvSpPr txBox="1">
          <a:spLocks noChangeArrowheads="1"/>
        </xdr:cNvSpPr>
      </xdr:nvSpPr>
      <xdr:spPr bwMode="auto">
        <a:xfrm>
          <a:off x="304800" y="6400800"/>
          <a:ext cx="4813300" cy="4508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評価用紙には、結果を記入していただければ、得点は自動的に判定されます。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※「身長（m）」と「体重（ｋｇ）」を記入していただければ、BMIも自動的に計算されます。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ただし記入に関しては単位には気をつけてください。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①身長　→　m　「１５６㎝の場合は、1.56と入力」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②体重　→　㎏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③握力　→　㎏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④長座位体前屈　→　cm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⑤5m歩行　→　秒　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⑥TUG　→　秒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⑦FRテスト　→　cm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152400</xdr:colOff>
      <xdr:row>57</xdr:row>
      <xdr:rowOff>73025</xdr:rowOff>
    </xdr:from>
    <xdr:to>
      <xdr:col>7</xdr:col>
      <xdr:colOff>263531</xdr:colOff>
      <xdr:row>66</xdr:row>
      <xdr:rowOff>165173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152400" y="12407900"/>
          <a:ext cx="4813300" cy="2044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個人記録用紙は、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「男性ID」あるいは「女性ID」の横（セル番号B１）にカーソルを合わせるとリスト番号が現れます。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その番号が、記録一覧のIDと一致しますので、あとは自動的に個人記録用紙が完成します。</a:t>
          </a:r>
        </a:p>
      </xdr:txBody>
    </xdr:sp>
    <xdr:clientData/>
  </xdr:twoCellAnchor>
  <xdr:twoCellAnchor>
    <xdr:from>
      <xdr:col>8</xdr:col>
      <xdr:colOff>63500</xdr:colOff>
      <xdr:row>3</xdr:row>
      <xdr:rowOff>15875</xdr:rowOff>
    </xdr:from>
    <xdr:to>
      <xdr:col>12</xdr:col>
      <xdr:colOff>517535</xdr:colOff>
      <xdr:row>8</xdr:row>
      <xdr:rowOff>72962</xdr:rowOff>
    </xdr:to>
    <xdr:sp macro="" textlink="">
      <xdr:nvSpPr>
        <xdr:cNvPr id="8198" name="Text Box 6"/>
        <xdr:cNvSpPr txBox="1">
          <a:spLocks noChangeArrowheads="1"/>
        </xdr:cNvSpPr>
      </xdr:nvSpPr>
      <xdr:spPr bwMode="auto">
        <a:xfrm>
          <a:off x="5448300" y="673100"/>
          <a:ext cx="3136900" cy="1155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参加者男性　記録一覧</a:t>
          </a:r>
        </a:p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参加者女性　記録一覧</a:t>
          </a:r>
        </a:p>
      </xdr:txBody>
    </xdr:sp>
    <xdr:clientData/>
  </xdr:twoCellAnchor>
  <xdr:twoCellAnchor>
    <xdr:from>
      <xdr:col>8</xdr:col>
      <xdr:colOff>590550</xdr:colOff>
      <xdr:row>8</xdr:row>
      <xdr:rowOff>133350</xdr:rowOff>
    </xdr:from>
    <xdr:to>
      <xdr:col>9</xdr:col>
      <xdr:colOff>342900</xdr:colOff>
      <xdr:row>12</xdr:row>
      <xdr:rowOff>9525</xdr:rowOff>
    </xdr:to>
    <xdr:sp macro="" textlink="">
      <xdr:nvSpPr>
        <xdr:cNvPr id="9104" name="Line 7"/>
        <xdr:cNvSpPr>
          <a:spLocks noChangeShapeType="1"/>
        </xdr:cNvSpPr>
      </xdr:nvSpPr>
      <xdr:spPr bwMode="auto">
        <a:xfrm flipV="1">
          <a:off x="6000750" y="1504950"/>
          <a:ext cx="428625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63500</xdr:colOff>
      <xdr:row>12</xdr:row>
      <xdr:rowOff>41275</xdr:rowOff>
    </xdr:from>
    <xdr:ext cx="976293" cy="201850"/>
    <xdr:sp macro="" textlink="">
      <xdr:nvSpPr>
        <xdr:cNvPr id="8200" name="Text Box 8"/>
        <xdr:cNvSpPr txBox="1">
          <a:spLocks noChangeArrowheads="1"/>
        </xdr:cNvSpPr>
      </xdr:nvSpPr>
      <xdr:spPr bwMode="auto">
        <a:xfrm>
          <a:off x="5448300" y="2174875"/>
          <a:ext cx="976293" cy="201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評価内容を記入</a:t>
          </a:r>
        </a:p>
      </xdr:txBody>
    </xdr:sp>
    <xdr:clientData/>
  </xdr:oneCellAnchor>
  <xdr:twoCellAnchor>
    <xdr:from>
      <xdr:col>10</xdr:col>
      <xdr:colOff>76200</xdr:colOff>
      <xdr:row>9</xdr:row>
      <xdr:rowOff>0</xdr:rowOff>
    </xdr:from>
    <xdr:to>
      <xdr:col>10</xdr:col>
      <xdr:colOff>523875</xdr:colOff>
      <xdr:row>16</xdr:row>
      <xdr:rowOff>9525</xdr:rowOff>
    </xdr:to>
    <xdr:sp macro="" textlink="">
      <xdr:nvSpPr>
        <xdr:cNvPr id="9106" name="AutoShape 9"/>
        <xdr:cNvSpPr>
          <a:spLocks noChangeArrowheads="1"/>
        </xdr:cNvSpPr>
      </xdr:nvSpPr>
      <xdr:spPr bwMode="auto">
        <a:xfrm>
          <a:off x="6838950" y="1543050"/>
          <a:ext cx="447675" cy="1209675"/>
        </a:xfrm>
        <a:prstGeom prst="downArrow">
          <a:avLst>
            <a:gd name="adj1" fmla="val 50000"/>
            <a:gd name="adj2" fmla="val 6755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10</xdr:col>
      <xdr:colOff>517525</xdr:colOff>
      <xdr:row>11</xdr:row>
      <xdr:rowOff>15875</xdr:rowOff>
    </xdr:from>
    <xdr:to>
      <xdr:col>13</xdr:col>
      <xdr:colOff>50800</xdr:colOff>
      <xdr:row>12</xdr:row>
      <xdr:rowOff>139887</xdr:rowOff>
    </xdr:to>
    <xdr:sp macro="" textlink="">
      <xdr:nvSpPr>
        <xdr:cNvPr id="8202" name="Text Box 10"/>
        <xdr:cNvSpPr txBox="1">
          <a:spLocks noChangeArrowheads="1"/>
        </xdr:cNvSpPr>
      </xdr:nvSpPr>
      <xdr:spPr bwMode="auto">
        <a:xfrm>
          <a:off x="7239000" y="2400300"/>
          <a:ext cx="1562100" cy="368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記入を完成すると</a:t>
          </a:r>
        </a:p>
      </xdr:txBody>
    </xdr:sp>
    <xdr:clientData/>
  </xdr:twoCellAnchor>
  <xdr:twoCellAnchor>
    <xdr:from>
      <xdr:col>8</xdr:col>
      <xdr:colOff>79375</xdr:colOff>
      <xdr:row>16</xdr:row>
      <xdr:rowOff>95250</xdr:rowOff>
    </xdr:from>
    <xdr:to>
      <xdr:col>12</xdr:col>
      <xdr:colOff>533410</xdr:colOff>
      <xdr:row>21</xdr:row>
      <xdr:rowOff>152400</xdr:rowOff>
    </xdr:to>
    <xdr:sp macro="" textlink="">
      <xdr:nvSpPr>
        <xdr:cNvPr id="8203" name="Text Box 11"/>
        <xdr:cNvSpPr txBox="1">
          <a:spLocks noChangeArrowheads="1"/>
        </xdr:cNvSpPr>
      </xdr:nvSpPr>
      <xdr:spPr bwMode="auto">
        <a:xfrm>
          <a:off x="5473700" y="3568700"/>
          <a:ext cx="3136900" cy="1155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参加者男性　個人記録用紙</a:t>
          </a:r>
        </a:p>
        <a:p>
          <a:pPr algn="ctr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参加者女性　個人記録用紙</a:t>
          </a:r>
        </a:p>
      </xdr:txBody>
    </xdr:sp>
    <xdr:clientData/>
  </xdr:twoCellAnchor>
  <xdr:twoCellAnchor>
    <xdr:from>
      <xdr:col>9</xdr:col>
      <xdr:colOff>88900</xdr:colOff>
      <xdr:row>15</xdr:row>
      <xdr:rowOff>95250</xdr:rowOff>
    </xdr:from>
    <xdr:to>
      <xdr:col>11</xdr:col>
      <xdr:colOff>520700</xdr:colOff>
      <xdr:row>17</xdr:row>
      <xdr:rowOff>15875</xdr:rowOff>
    </xdr:to>
    <xdr:sp macro="" textlink="">
      <xdr:nvSpPr>
        <xdr:cNvPr id="8204" name="Text Box 12"/>
        <xdr:cNvSpPr txBox="1">
          <a:spLocks noChangeArrowheads="1"/>
        </xdr:cNvSpPr>
      </xdr:nvSpPr>
      <xdr:spPr bwMode="auto">
        <a:xfrm>
          <a:off x="6146800" y="3352800"/>
          <a:ext cx="1778000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自動的に完成</a:t>
          </a:r>
        </a:p>
      </xdr:txBody>
    </xdr:sp>
    <xdr:clientData/>
  </xdr:twoCellAnchor>
  <xdr:twoCellAnchor>
    <xdr:from>
      <xdr:col>10</xdr:col>
      <xdr:colOff>104775</xdr:colOff>
      <xdr:row>22</xdr:row>
      <xdr:rowOff>76200</xdr:rowOff>
    </xdr:from>
    <xdr:to>
      <xdr:col>10</xdr:col>
      <xdr:colOff>552450</xdr:colOff>
      <xdr:row>29</xdr:row>
      <xdr:rowOff>95250</xdr:rowOff>
    </xdr:to>
    <xdr:sp macro="" textlink="">
      <xdr:nvSpPr>
        <xdr:cNvPr id="9110" name="AutoShape 13"/>
        <xdr:cNvSpPr>
          <a:spLocks noChangeArrowheads="1"/>
        </xdr:cNvSpPr>
      </xdr:nvSpPr>
      <xdr:spPr bwMode="auto">
        <a:xfrm>
          <a:off x="6867525" y="3848100"/>
          <a:ext cx="447675" cy="1219200"/>
        </a:xfrm>
        <a:prstGeom prst="downArrow">
          <a:avLst>
            <a:gd name="adj1" fmla="val 50000"/>
            <a:gd name="adj2" fmla="val 680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555625</xdr:colOff>
      <xdr:row>24</xdr:row>
      <xdr:rowOff>73025</xdr:rowOff>
    </xdr:from>
    <xdr:to>
      <xdr:col>11</xdr:col>
      <xdr:colOff>152400</xdr:colOff>
      <xdr:row>26</xdr:row>
      <xdr:rowOff>733</xdr:rowOff>
    </xdr:to>
    <xdr:sp macro="" textlink="">
      <xdr:nvSpPr>
        <xdr:cNvPr id="8206" name="Text Box 14"/>
        <xdr:cNvSpPr txBox="1">
          <a:spLocks noChangeArrowheads="1"/>
        </xdr:cNvSpPr>
      </xdr:nvSpPr>
      <xdr:spPr bwMode="auto">
        <a:xfrm>
          <a:off x="6604000" y="5283200"/>
          <a:ext cx="952500" cy="330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印刷</a:t>
          </a:r>
        </a:p>
      </xdr:txBody>
    </xdr:sp>
    <xdr:clientData/>
  </xdr:twoCellAnchor>
  <xdr:twoCellAnchor editAs="oneCell">
    <xdr:from>
      <xdr:col>9</xdr:col>
      <xdr:colOff>228600</xdr:colOff>
      <xdr:row>30</xdr:row>
      <xdr:rowOff>12700</xdr:rowOff>
    </xdr:from>
    <xdr:to>
      <xdr:col>11</xdr:col>
      <xdr:colOff>444500</xdr:colOff>
      <xdr:row>34</xdr:row>
      <xdr:rowOff>95398</xdr:rowOff>
    </xdr:to>
    <xdr:sp macro="" textlink="">
      <xdr:nvSpPr>
        <xdr:cNvPr id="8207" name="Text Box 15"/>
        <xdr:cNvSpPr txBox="1">
          <a:spLocks noChangeArrowheads="1"/>
        </xdr:cNvSpPr>
      </xdr:nvSpPr>
      <xdr:spPr bwMode="auto">
        <a:xfrm>
          <a:off x="6286500" y="6489700"/>
          <a:ext cx="1562100" cy="965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参加者に配布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フィードバック</a:t>
          </a:r>
        </a:p>
      </xdr:txBody>
    </xdr:sp>
    <xdr:clientData/>
  </xdr:twoCellAnchor>
  <xdr:twoCellAnchor>
    <xdr:from>
      <xdr:col>10</xdr:col>
      <xdr:colOff>114300</xdr:colOff>
      <xdr:row>35</xdr:row>
      <xdr:rowOff>76200</xdr:rowOff>
    </xdr:from>
    <xdr:to>
      <xdr:col>10</xdr:col>
      <xdr:colOff>561975</xdr:colOff>
      <xdr:row>42</xdr:row>
      <xdr:rowOff>95250</xdr:rowOff>
    </xdr:to>
    <xdr:sp macro="" textlink="">
      <xdr:nvSpPr>
        <xdr:cNvPr id="9113" name="AutoShape 16"/>
        <xdr:cNvSpPr>
          <a:spLocks noChangeArrowheads="1"/>
        </xdr:cNvSpPr>
      </xdr:nvSpPr>
      <xdr:spPr bwMode="auto">
        <a:xfrm>
          <a:off x="6877050" y="6076950"/>
          <a:ext cx="447675" cy="1219200"/>
        </a:xfrm>
        <a:prstGeom prst="downArrow">
          <a:avLst>
            <a:gd name="adj1" fmla="val 50000"/>
            <a:gd name="adj2" fmla="val 6808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117475</xdr:colOff>
      <xdr:row>42</xdr:row>
      <xdr:rowOff>123825</xdr:rowOff>
    </xdr:from>
    <xdr:to>
      <xdr:col>12</xdr:col>
      <xdr:colOff>533410</xdr:colOff>
      <xdr:row>47</xdr:row>
      <xdr:rowOff>28653</xdr:rowOff>
    </xdr:to>
    <xdr:sp macro="" textlink="">
      <xdr:nvSpPr>
        <xdr:cNvPr id="8209" name="Text Box 17"/>
        <xdr:cNvSpPr txBox="1">
          <a:spLocks noChangeArrowheads="1"/>
        </xdr:cNvSpPr>
      </xdr:nvSpPr>
      <xdr:spPr bwMode="auto">
        <a:xfrm>
          <a:off x="5511800" y="9220200"/>
          <a:ext cx="3098800" cy="965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運動器向上専門部会がデータを分析</a:t>
          </a:r>
        </a:p>
      </xdr:txBody>
    </xdr:sp>
    <xdr:clientData/>
  </xdr:twoCellAnchor>
  <xdr:twoCellAnchor editAs="oneCell">
    <xdr:from>
      <xdr:col>13</xdr:col>
      <xdr:colOff>9525</xdr:colOff>
      <xdr:row>14</xdr:row>
      <xdr:rowOff>142875</xdr:rowOff>
    </xdr:from>
    <xdr:to>
      <xdr:col>22</xdr:col>
      <xdr:colOff>123825</xdr:colOff>
      <xdr:row>33</xdr:row>
      <xdr:rowOff>47625</xdr:rowOff>
    </xdr:to>
    <xdr:pic>
      <xdr:nvPicPr>
        <xdr:cNvPr id="9115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2543175"/>
          <a:ext cx="6200775" cy="316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3</xdr:row>
      <xdr:rowOff>66675</xdr:rowOff>
    </xdr:from>
    <xdr:to>
      <xdr:col>22</xdr:col>
      <xdr:colOff>371475</xdr:colOff>
      <xdr:row>10</xdr:row>
      <xdr:rowOff>142875</xdr:rowOff>
    </xdr:to>
    <xdr:pic>
      <xdr:nvPicPr>
        <xdr:cNvPr id="911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581025"/>
          <a:ext cx="64579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12700</xdr:colOff>
      <xdr:row>1</xdr:row>
      <xdr:rowOff>0</xdr:rowOff>
    </xdr:from>
    <xdr:to>
      <xdr:col>16</xdr:col>
      <xdr:colOff>669925</xdr:colOff>
      <xdr:row>2</xdr:row>
      <xdr:rowOff>110836</xdr:rowOff>
    </xdr:to>
    <xdr:sp macro="" textlink="">
      <xdr:nvSpPr>
        <xdr:cNvPr id="8215" name="Text Box 23"/>
        <xdr:cNvSpPr txBox="1">
          <a:spLocks noChangeArrowheads="1"/>
        </xdr:cNvSpPr>
      </xdr:nvSpPr>
      <xdr:spPr bwMode="auto">
        <a:xfrm>
          <a:off x="8763000" y="215900"/>
          <a:ext cx="2667000" cy="355600"/>
        </a:xfrm>
        <a:prstGeom prst="rect">
          <a:avLst/>
        </a:prstGeom>
        <a:solidFill>
          <a:srgbClr val="CC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男性の記録入力をする場合は</a:t>
          </a:r>
        </a:p>
      </xdr:txBody>
    </xdr:sp>
    <xdr:clientData/>
  </xdr:twoCellAnchor>
  <xdr:twoCellAnchor>
    <xdr:from>
      <xdr:col>15</xdr:col>
      <xdr:colOff>457200</xdr:colOff>
      <xdr:row>3</xdr:row>
      <xdr:rowOff>66675</xdr:rowOff>
    </xdr:from>
    <xdr:to>
      <xdr:col>15</xdr:col>
      <xdr:colOff>647700</xdr:colOff>
      <xdr:row>8</xdr:row>
      <xdr:rowOff>66675</xdr:rowOff>
    </xdr:to>
    <xdr:sp macro="" textlink="">
      <xdr:nvSpPr>
        <xdr:cNvPr id="9118" name="AutoShape 24"/>
        <xdr:cNvSpPr>
          <a:spLocks noChangeArrowheads="1"/>
        </xdr:cNvSpPr>
      </xdr:nvSpPr>
      <xdr:spPr bwMode="auto">
        <a:xfrm rot="10800000">
          <a:off x="10601325" y="581025"/>
          <a:ext cx="190500" cy="857250"/>
        </a:xfrm>
        <a:prstGeom prst="upArrow">
          <a:avLst>
            <a:gd name="adj1" fmla="val 52389"/>
            <a:gd name="adj2" fmla="val 67792"/>
          </a:avLst>
        </a:prstGeom>
        <a:solidFill>
          <a:srgbClr val="DD080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485775</xdr:colOff>
      <xdr:row>11</xdr:row>
      <xdr:rowOff>47625</xdr:rowOff>
    </xdr:from>
    <xdr:to>
      <xdr:col>15</xdr:col>
      <xdr:colOff>666750</xdr:colOff>
      <xdr:row>14</xdr:row>
      <xdr:rowOff>95250</xdr:rowOff>
    </xdr:to>
    <xdr:sp macro="" textlink="">
      <xdr:nvSpPr>
        <xdr:cNvPr id="9119" name="AutoShape 25"/>
        <xdr:cNvSpPr>
          <a:spLocks noChangeArrowheads="1"/>
        </xdr:cNvSpPr>
      </xdr:nvSpPr>
      <xdr:spPr bwMode="auto">
        <a:xfrm rot="10800000">
          <a:off x="10629900" y="1933575"/>
          <a:ext cx="180975" cy="561975"/>
        </a:xfrm>
        <a:prstGeom prst="upArrow">
          <a:avLst>
            <a:gd name="adj1" fmla="val 52389"/>
            <a:gd name="adj2" fmla="val 46780"/>
          </a:avLst>
        </a:prstGeom>
        <a:solidFill>
          <a:srgbClr val="DD080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0</xdr:colOff>
      <xdr:row>36</xdr:row>
      <xdr:rowOff>66675</xdr:rowOff>
    </xdr:from>
    <xdr:to>
      <xdr:col>23</xdr:col>
      <xdr:colOff>371475</xdr:colOff>
      <xdr:row>68</xdr:row>
      <xdr:rowOff>0</xdr:rowOff>
    </xdr:to>
    <xdr:pic>
      <xdr:nvPicPr>
        <xdr:cNvPr id="912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6238875"/>
          <a:ext cx="7134225" cy="541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647700</xdr:colOff>
      <xdr:row>34</xdr:row>
      <xdr:rowOff>53975</xdr:rowOff>
    </xdr:from>
    <xdr:to>
      <xdr:col>17</xdr:col>
      <xdr:colOff>546100</xdr:colOff>
      <xdr:row>35</xdr:row>
      <xdr:rowOff>155780</xdr:rowOff>
    </xdr:to>
    <xdr:sp macro="" textlink="">
      <xdr:nvSpPr>
        <xdr:cNvPr id="8220" name="Text Box 28"/>
        <xdr:cNvSpPr txBox="1">
          <a:spLocks noChangeArrowheads="1"/>
        </xdr:cNvSpPr>
      </xdr:nvSpPr>
      <xdr:spPr bwMode="auto">
        <a:xfrm>
          <a:off x="8724900" y="7404100"/>
          <a:ext cx="3263900" cy="355600"/>
        </a:xfrm>
        <a:prstGeom prst="rect">
          <a:avLst/>
        </a:prstGeom>
        <a:solidFill>
          <a:srgbClr val="FFFF99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初期評価入力画面（バックは薄黄色）</a:t>
          </a:r>
        </a:p>
      </xdr:txBody>
    </xdr:sp>
    <xdr:clientData/>
  </xdr:twoCellAnchor>
  <xdr:twoCellAnchor editAs="oneCell">
    <xdr:from>
      <xdr:col>24</xdr:col>
      <xdr:colOff>38100</xdr:colOff>
      <xdr:row>34</xdr:row>
      <xdr:rowOff>12700</xdr:rowOff>
    </xdr:from>
    <xdr:to>
      <xdr:col>28</xdr:col>
      <xdr:colOff>609600</xdr:colOff>
      <xdr:row>35</xdr:row>
      <xdr:rowOff>123536</xdr:rowOff>
    </xdr:to>
    <xdr:sp macro="" textlink="">
      <xdr:nvSpPr>
        <xdr:cNvPr id="8221" name="Text Box 29"/>
        <xdr:cNvSpPr txBox="1">
          <a:spLocks noChangeArrowheads="1"/>
        </xdr:cNvSpPr>
      </xdr:nvSpPr>
      <xdr:spPr bwMode="auto">
        <a:xfrm>
          <a:off x="16192500" y="7353300"/>
          <a:ext cx="3263900" cy="355600"/>
        </a:xfrm>
        <a:prstGeom prst="rect">
          <a:avLst/>
        </a:prstGeom>
        <a:solidFill>
          <a:srgbClr val="FFCC99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最終評価入力画面（バックはベージュ）</a:t>
          </a:r>
        </a:p>
      </xdr:txBody>
    </xdr:sp>
    <xdr:clientData/>
  </xdr:twoCellAnchor>
  <xdr:twoCellAnchor editAs="oneCell">
    <xdr:from>
      <xdr:col>24</xdr:col>
      <xdr:colOff>28575</xdr:colOff>
      <xdr:row>36</xdr:row>
      <xdr:rowOff>47625</xdr:rowOff>
    </xdr:from>
    <xdr:to>
      <xdr:col>34</xdr:col>
      <xdr:colOff>371475</xdr:colOff>
      <xdr:row>67</xdr:row>
      <xdr:rowOff>133350</xdr:rowOff>
    </xdr:to>
    <xdr:pic>
      <xdr:nvPicPr>
        <xdr:cNvPr id="9123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9175" y="6219825"/>
          <a:ext cx="7105650" cy="540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292100</xdr:colOff>
      <xdr:row>61</xdr:row>
      <xdr:rowOff>152400</xdr:rowOff>
    </xdr:from>
    <xdr:ext cx="3814634" cy="285206"/>
    <xdr:sp macro="" textlink="">
      <xdr:nvSpPr>
        <xdr:cNvPr id="8224" name="Text Box 32"/>
        <xdr:cNvSpPr txBox="1">
          <a:spLocks noChangeArrowheads="1"/>
        </xdr:cNvSpPr>
      </xdr:nvSpPr>
      <xdr:spPr bwMode="auto">
        <a:xfrm>
          <a:off x="9715500" y="10998200"/>
          <a:ext cx="3814634" cy="28520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得点は自動的に配点されるようになっている</a:t>
          </a:r>
        </a:p>
      </xdr:txBody>
    </xdr:sp>
    <xdr:clientData/>
  </xdr:oneCellAnchor>
  <xdr:twoCellAnchor>
    <xdr:from>
      <xdr:col>15</xdr:col>
      <xdr:colOff>485775</xdr:colOff>
      <xdr:row>68</xdr:row>
      <xdr:rowOff>66675</xdr:rowOff>
    </xdr:from>
    <xdr:to>
      <xdr:col>16</xdr:col>
      <xdr:colOff>0</xdr:colOff>
      <xdr:row>71</xdr:row>
      <xdr:rowOff>104775</xdr:rowOff>
    </xdr:to>
    <xdr:sp macro="" textlink="">
      <xdr:nvSpPr>
        <xdr:cNvPr id="9125" name="AutoShape 33"/>
        <xdr:cNvSpPr>
          <a:spLocks noChangeArrowheads="1"/>
        </xdr:cNvSpPr>
      </xdr:nvSpPr>
      <xdr:spPr bwMode="auto">
        <a:xfrm rot="10800000">
          <a:off x="10629900" y="11725275"/>
          <a:ext cx="190500" cy="552450"/>
        </a:xfrm>
        <a:prstGeom prst="upArrow">
          <a:avLst>
            <a:gd name="adj1" fmla="val 52389"/>
            <a:gd name="adj2" fmla="val 43688"/>
          </a:avLst>
        </a:prstGeom>
        <a:solidFill>
          <a:srgbClr val="DD080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13</xdr:col>
      <xdr:colOff>28575</xdr:colOff>
      <xdr:row>72</xdr:row>
      <xdr:rowOff>38100</xdr:rowOff>
    </xdr:from>
    <xdr:to>
      <xdr:col>20</xdr:col>
      <xdr:colOff>561975</xdr:colOff>
      <xdr:row>106</xdr:row>
      <xdr:rowOff>19050</xdr:rowOff>
    </xdr:to>
    <xdr:pic>
      <xdr:nvPicPr>
        <xdr:cNvPr id="912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12382500"/>
          <a:ext cx="5267325" cy="581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552450</xdr:colOff>
      <xdr:row>99</xdr:row>
      <xdr:rowOff>104775</xdr:rowOff>
    </xdr:from>
    <xdr:to>
      <xdr:col>19</xdr:col>
      <xdr:colOff>85725</xdr:colOff>
      <xdr:row>102</xdr:row>
      <xdr:rowOff>28575</xdr:rowOff>
    </xdr:to>
    <xdr:sp macro="" textlink="">
      <xdr:nvSpPr>
        <xdr:cNvPr id="9127" name="AutoShape 36"/>
        <xdr:cNvSpPr>
          <a:spLocks noChangeArrowheads="1"/>
        </xdr:cNvSpPr>
      </xdr:nvSpPr>
      <xdr:spPr bwMode="auto">
        <a:xfrm>
          <a:off x="12725400" y="17078325"/>
          <a:ext cx="209550" cy="438150"/>
        </a:xfrm>
        <a:prstGeom prst="downArrow">
          <a:avLst>
            <a:gd name="adj1" fmla="val 50000"/>
            <a:gd name="adj2" fmla="val 52273"/>
          </a:avLst>
        </a:prstGeom>
        <a:solidFill>
          <a:srgbClr val="DD0806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593725</xdr:colOff>
      <xdr:row>97</xdr:row>
      <xdr:rowOff>12700</xdr:rowOff>
    </xdr:from>
    <xdr:to>
      <xdr:col>21</xdr:col>
      <xdr:colOff>50800</xdr:colOff>
      <xdr:row>99</xdr:row>
      <xdr:rowOff>44598</xdr:rowOff>
    </xdr:to>
    <xdr:sp macro="" textlink="">
      <xdr:nvSpPr>
        <xdr:cNvPr id="8229" name="Text Box 37"/>
        <xdr:cNvSpPr txBox="1">
          <a:spLocks noChangeArrowheads="1"/>
        </xdr:cNvSpPr>
      </xdr:nvSpPr>
      <xdr:spPr bwMode="auto">
        <a:xfrm>
          <a:off x="12700000" y="20955000"/>
          <a:ext cx="1485900" cy="482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この部分を選択すると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個別票が表示される。</a:t>
          </a:r>
        </a:p>
      </xdr:txBody>
    </xdr:sp>
    <xdr:clientData/>
  </xdr:twoCellAnchor>
  <xdr:twoCellAnchor>
    <xdr:from>
      <xdr:col>13</xdr:col>
      <xdr:colOff>295275</xdr:colOff>
      <xdr:row>73</xdr:row>
      <xdr:rowOff>95250</xdr:rowOff>
    </xdr:from>
    <xdr:to>
      <xdr:col>14</xdr:col>
      <xdr:colOff>295275</xdr:colOff>
      <xdr:row>74</xdr:row>
      <xdr:rowOff>152400</xdr:rowOff>
    </xdr:to>
    <xdr:sp macro="" textlink="">
      <xdr:nvSpPr>
        <xdr:cNvPr id="9129" name="Oval 38"/>
        <xdr:cNvSpPr>
          <a:spLocks noChangeArrowheads="1"/>
        </xdr:cNvSpPr>
      </xdr:nvSpPr>
      <xdr:spPr bwMode="auto">
        <a:xfrm>
          <a:off x="9086850" y="12611100"/>
          <a:ext cx="676275" cy="228600"/>
        </a:xfrm>
        <a:prstGeom prst="ellipse">
          <a:avLst/>
        </a:prstGeom>
        <a:noFill/>
        <a:ln w="19050">
          <a:solidFill>
            <a:srgbClr val="DD080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304800</xdr:colOff>
      <xdr:row>74</xdr:row>
      <xdr:rowOff>28575</xdr:rowOff>
    </xdr:from>
    <xdr:to>
      <xdr:col>21</xdr:col>
      <xdr:colOff>533400</xdr:colOff>
      <xdr:row>79</xdr:row>
      <xdr:rowOff>9525</xdr:rowOff>
    </xdr:to>
    <xdr:sp macro="" textlink="">
      <xdr:nvSpPr>
        <xdr:cNvPr id="9130" name="Line 39"/>
        <xdr:cNvSpPr>
          <a:spLocks noChangeShapeType="1"/>
        </xdr:cNvSpPr>
      </xdr:nvSpPr>
      <xdr:spPr bwMode="auto">
        <a:xfrm>
          <a:off x="9772650" y="12715875"/>
          <a:ext cx="4962525" cy="838200"/>
        </a:xfrm>
        <a:prstGeom prst="line">
          <a:avLst/>
        </a:prstGeom>
        <a:noFill/>
        <a:ln w="1905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21</xdr:col>
      <xdr:colOff>552450</xdr:colOff>
      <xdr:row>72</xdr:row>
      <xdr:rowOff>38100</xdr:rowOff>
    </xdr:from>
    <xdr:to>
      <xdr:col>29</xdr:col>
      <xdr:colOff>304800</xdr:colOff>
      <xdr:row>96</xdr:row>
      <xdr:rowOff>133350</xdr:rowOff>
    </xdr:to>
    <xdr:pic>
      <xdr:nvPicPr>
        <xdr:cNvPr id="9131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4225" y="12382500"/>
          <a:ext cx="5162550" cy="421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552450</xdr:colOff>
      <xdr:row>78</xdr:row>
      <xdr:rowOff>9525</xdr:rowOff>
    </xdr:from>
    <xdr:to>
      <xdr:col>24</xdr:col>
      <xdr:colOff>190500</xdr:colOff>
      <xdr:row>84</xdr:row>
      <xdr:rowOff>123825</xdr:rowOff>
    </xdr:to>
    <xdr:sp macro="" textlink="">
      <xdr:nvSpPr>
        <xdr:cNvPr id="9132" name="Rectangle 42"/>
        <xdr:cNvSpPr>
          <a:spLocks noChangeArrowheads="1"/>
        </xdr:cNvSpPr>
      </xdr:nvSpPr>
      <xdr:spPr bwMode="auto">
        <a:xfrm>
          <a:off x="14754225" y="13382625"/>
          <a:ext cx="1666875" cy="1143000"/>
        </a:xfrm>
        <a:prstGeom prst="rect">
          <a:avLst/>
        </a:prstGeom>
        <a:noFill/>
        <a:ln w="25400">
          <a:solidFill>
            <a:srgbClr val="DD080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190500</xdr:colOff>
      <xdr:row>81</xdr:row>
      <xdr:rowOff>66675</xdr:rowOff>
    </xdr:from>
    <xdr:to>
      <xdr:col>24</xdr:col>
      <xdr:colOff>600075</xdr:colOff>
      <xdr:row>81</xdr:row>
      <xdr:rowOff>76200</xdr:rowOff>
    </xdr:to>
    <xdr:sp macro="" textlink="">
      <xdr:nvSpPr>
        <xdr:cNvPr id="9133" name="Line 43"/>
        <xdr:cNvSpPr>
          <a:spLocks noChangeShapeType="1"/>
        </xdr:cNvSpPr>
      </xdr:nvSpPr>
      <xdr:spPr bwMode="auto">
        <a:xfrm flipV="1">
          <a:off x="16421100" y="13954125"/>
          <a:ext cx="409575" cy="9525"/>
        </a:xfrm>
        <a:prstGeom prst="line">
          <a:avLst/>
        </a:prstGeom>
        <a:noFill/>
        <a:ln w="2540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596900</xdr:colOff>
      <xdr:row>80</xdr:row>
      <xdr:rowOff>0</xdr:rowOff>
    </xdr:from>
    <xdr:to>
      <xdr:col>27</xdr:col>
      <xdr:colOff>441358</xdr:colOff>
      <xdr:row>83</xdr:row>
      <xdr:rowOff>44551</xdr:rowOff>
    </xdr:to>
    <xdr:sp macro="" textlink="">
      <xdr:nvSpPr>
        <xdr:cNvPr id="8236" name="Text Box 44"/>
        <xdr:cNvSpPr txBox="1">
          <a:spLocks noChangeArrowheads="1"/>
        </xdr:cNvSpPr>
      </xdr:nvSpPr>
      <xdr:spPr bwMode="auto">
        <a:xfrm>
          <a:off x="16751300" y="17272000"/>
          <a:ext cx="1854200" cy="711200"/>
        </a:xfrm>
        <a:prstGeom prst="rect">
          <a:avLst/>
        </a:prstGeom>
        <a:solidFill>
          <a:srgbClr val="FCF305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この部分でID番号を変更することで個票内容はすべて変更されます。</a:t>
          </a:r>
        </a:p>
      </xdr:txBody>
    </xdr:sp>
    <xdr:clientData/>
  </xdr:twoCellAnchor>
  <xdr:twoCellAnchor>
    <xdr:from>
      <xdr:col>21</xdr:col>
      <xdr:colOff>552450</xdr:colOff>
      <xdr:row>85</xdr:row>
      <xdr:rowOff>0</xdr:rowOff>
    </xdr:from>
    <xdr:to>
      <xdr:col>29</xdr:col>
      <xdr:colOff>123825</xdr:colOff>
      <xdr:row>97</xdr:row>
      <xdr:rowOff>114300</xdr:rowOff>
    </xdr:to>
    <xdr:sp macro="" textlink="">
      <xdr:nvSpPr>
        <xdr:cNvPr id="9135" name="Rectangle 45"/>
        <xdr:cNvSpPr>
          <a:spLocks noChangeArrowheads="1"/>
        </xdr:cNvSpPr>
      </xdr:nvSpPr>
      <xdr:spPr bwMode="auto">
        <a:xfrm>
          <a:off x="14754225" y="14573250"/>
          <a:ext cx="4981575" cy="2171700"/>
        </a:xfrm>
        <a:prstGeom prst="rect">
          <a:avLst/>
        </a:prstGeom>
        <a:noFill/>
        <a:ln w="25400">
          <a:solidFill>
            <a:srgbClr val="DD080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342900</xdr:colOff>
      <xdr:row>176</xdr:row>
      <xdr:rowOff>161925</xdr:rowOff>
    </xdr:from>
    <xdr:to>
      <xdr:col>7</xdr:col>
      <xdr:colOff>9525</xdr:colOff>
      <xdr:row>176</xdr:row>
      <xdr:rowOff>161925</xdr:rowOff>
    </xdr:to>
    <xdr:sp macro="" textlink="">
      <xdr:nvSpPr>
        <xdr:cNvPr id="9136" name="Line 46"/>
        <xdr:cNvSpPr>
          <a:spLocks noChangeShapeType="1"/>
        </xdr:cNvSpPr>
      </xdr:nvSpPr>
      <xdr:spPr bwMode="auto">
        <a:xfrm flipH="1">
          <a:off x="4400550" y="30337125"/>
          <a:ext cx="342900" cy="0"/>
        </a:xfrm>
        <a:prstGeom prst="line">
          <a:avLst/>
        </a:prstGeom>
        <a:noFill/>
        <a:ln w="2540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152400</xdr:colOff>
      <xdr:row>91</xdr:row>
      <xdr:rowOff>28575</xdr:rowOff>
    </xdr:from>
    <xdr:to>
      <xdr:col>29</xdr:col>
      <xdr:colOff>523875</xdr:colOff>
      <xdr:row>91</xdr:row>
      <xdr:rowOff>28575</xdr:rowOff>
    </xdr:to>
    <xdr:sp macro="" textlink="">
      <xdr:nvSpPr>
        <xdr:cNvPr id="9137" name="Line 47"/>
        <xdr:cNvSpPr>
          <a:spLocks noChangeShapeType="1"/>
        </xdr:cNvSpPr>
      </xdr:nvSpPr>
      <xdr:spPr bwMode="auto">
        <a:xfrm>
          <a:off x="19764375" y="15630525"/>
          <a:ext cx="371475" cy="0"/>
        </a:xfrm>
        <a:prstGeom prst="line">
          <a:avLst/>
        </a:prstGeom>
        <a:noFill/>
        <a:ln w="2540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333375</xdr:colOff>
      <xdr:row>189</xdr:row>
      <xdr:rowOff>0</xdr:rowOff>
    </xdr:from>
    <xdr:to>
      <xdr:col>4</xdr:col>
      <xdr:colOff>676275</xdr:colOff>
      <xdr:row>189</xdr:row>
      <xdr:rowOff>0</xdr:rowOff>
    </xdr:to>
    <xdr:sp macro="" textlink="">
      <xdr:nvSpPr>
        <xdr:cNvPr id="9138" name="Line 48"/>
        <xdr:cNvSpPr>
          <a:spLocks noChangeShapeType="1"/>
        </xdr:cNvSpPr>
      </xdr:nvSpPr>
      <xdr:spPr bwMode="auto">
        <a:xfrm flipH="1">
          <a:off x="3038475" y="32404050"/>
          <a:ext cx="342900" cy="0"/>
        </a:xfrm>
        <a:prstGeom prst="line">
          <a:avLst/>
        </a:prstGeom>
        <a:noFill/>
        <a:ln w="25400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29</xdr:col>
      <xdr:colOff>508000</xdr:colOff>
      <xdr:row>87</xdr:row>
      <xdr:rowOff>165100</xdr:rowOff>
    </xdr:from>
    <xdr:to>
      <xdr:col>32</xdr:col>
      <xdr:colOff>355600</xdr:colOff>
      <xdr:row>93</xdr:row>
      <xdr:rowOff>136525</xdr:rowOff>
    </xdr:to>
    <xdr:sp macro="" textlink="">
      <xdr:nvSpPr>
        <xdr:cNvPr id="8241" name="Text Box 49"/>
        <xdr:cNvSpPr txBox="1">
          <a:spLocks noChangeArrowheads="1"/>
        </xdr:cNvSpPr>
      </xdr:nvSpPr>
      <xdr:spPr bwMode="auto">
        <a:xfrm>
          <a:off x="20027900" y="18986500"/>
          <a:ext cx="1866900" cy="1257300"/>
        </a:xfrm>
        <a:prstGeom prst="rect">
          <a:avLst/>
        </a:prstGeom>
        <a:solidFill>
          <a:srgbClr val="FCF305"/>
        </a:solidFill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個票の中で、この数字は変更しないようにして下さい。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すべての数式が誤作動します。その場合の責任は負いかねます。</a:t>
          </a:r>
        </a:p>
      </xdr:txBody>
    </xdr:sp>
    <xdr:clientData/>
  </xdr:twoCellAnchor>
  <xdr:oneCellAnchor>
    <xdr:from>
      <xdr:col>14</xdr:col>
      <xdr:colOff>342900</xdr:colOff>
      <xdr:row>52</xdr:row>
      <xdr:rowOff>152400</xdr:rowOff>
    </xdr:from>
    <xdr:ext cx="4126771" cy="718658"/>
    <xdr:sp macro="" textlink="">
      <xdr:nvSpPr>
        <xdr:cNvPr id="8242" name="Text Box 50"/>
        <xdr:cNvSpPr txBox="1">
          <a:spLocks noChangeArrowheads="1"/>
        </xdr:cNvSpPr>
      </xdr:nvSpPr>
      <xdr:spPr bwMode="auto">
        <a:xfrm>
          <a:off x="9766300" y="9398000"/>
          <a:ext cx="4126771" cy="718658"/>
        </a:xfrm>
        <a:prstGeom prst="rect">
          <a:avLst/>
        </a:prstGeom>
        <a:solidFill>
          <a:srgbClr val="0000D4"/>
        </a:solidFill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まず、参加者のこの票を完成させるようにしてください。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その後、個票の印刷に移行してください。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個票はこの画面が完成が必要です。</a:t>
          </a:r>
        </a:p>
      </xdr:txBody>
    </xdr:sp>
    <xdr:clientData/>
  </xdr:oneCellAnchor>
  <xdr:twoCellAnchor editAs="oneCell">
    <xdr:from>
      <xdr:col>0</xdr:col>
      <xdr:colOff>254000</xdr:colOff>
      <xdr:row>3</xdr:row>
      <xdr:rowOff>165100</xdr:rowOff>
    </xdr:from>
    <xdr:to>
      <xdr:col>7</xdr:col>
      <xdr:colOff>127000</xdr:colOff>
      <xdr:row>9</xdr:row>
      <xdr:rowOff>123883</xdr:rowOff>
    </xdr:to>
    <xdr:sp macro="" textlink="">
      <xdr:nvSpPr>
        <xdr:cNvPr id="8243" name="Text Box 51"/>
        <xdr:cNvSpPr txBox="1">
          <a:spLocks noChangeArrowheads="1"/>
        </xdr:cNvSpPr>
      </xdr:nvSpPr>
      <xdr:spPr bwMode="auto">
        <a:xfrm>
          <a:off x="254000" y="850900"/>
          <a:ext cx="4584700" cy="1244600"/>
        </a:xfrm>
        <a:prstGeom prst="rect">
          <a:avLst/>
        </a:prstGeom>
        <a:solidFill>
          <a:srgbClr val="FCF305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DD0806"/>
              </a:solidFill>
              <a:latin typeface="HG丸ｺﾞｼｯｸM-PRO"/>
              <a:ea typeface="HG丸ｺﾞｼｯｸM-PRO"/>
            </a:rPr>
            <a:t>必ずこの入力方法を守って下さい。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DD0806"/>
              </a:solidFill>
              <a:latin typeface="HG丸ｺﾞｼｯｸM-PRO"/>
              <a:ea typeface="HG丸ｺﾞｼｯｸM-PRO"/>
            </a:rPr>
            <a:t>入力ミスでの誤作動に関しては責任は負いかねます。まず、この未入力ファイルのバックアップを取ってください。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69850</xdr:rowOff>
    </xdr:from>
    <xdr:to>
      <xdr:col>4</xdr:col>
      <xdr:colOff>482600</xdr:colOff>
      <xdr:row>4</xdr:row>
      <xdr:rowOff>44450</xdr:rowOff>
    </xdr:to>
    <xdr:sp macro="" textlink="">
      <xdr:nvSpPr>
        <xdr:cNvPr id="2067" name="WordArt 2"/>
        <xdr:cNvSpPr>
          <a:spLocks noChangeArrowheads="1" noChangeShapeType="1" noTextEdit="1"/>
        </xdr:cNvSpPr>
      </xdr:nvSpPr>
      <xdr:spPr bwMode="auto">
        <a:xfrm>
          <a:off x="368300" y="304800"/>
          <a:ext cx="2806700" cy="622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ja-JP" altLang="en-US" sz="3600" b="0" i="0" u="sng" strike="sng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体力テスト結果報告書</a:t>
          </a:r>
        </a:p>
      </xdr:txBody>
    </xdr:sp>
    <xdr:clientData/>
  </xdr:twoCellAnchor>
  <xdr:twoCellAnchor editAs="oneCell">
    <xdr:from>
      <xdr:col>1</xdr:col>
      <xdr:colOff>123825</xdr:colOff>
      <xdr:row>5</xdr:row>
      <xdr:rowOff>161925</xdr:rowOff>
    </xdr:from>
    <xdr:to>
      <xdr:col>1</xdr:col>
      <xdr:colOff>276225</xdr:colOff>
      <xdr:row>7</xdr:row>
      <xdr:rowOff>76200</xdr:rowOff>
    </xdr:to>
    <xdr:sp macro="" textlink="">
      <xdr:nvSpPr>
        <xdr:cNvPr id="2146" name="Text Box 3"/>
        <xdr:cNvSpPr txBox="1">
          <a:spLocks noChangeArrowheads="1"/>
        </xdr:cNvSpPr>
      </xdr:nvSpPr>
      <xdr:spPr bwMode="auto">
        <a:xfrm>
          <a:off x="800100" y="1019175"/>
          <a:ext cx="1524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200025</xdr:colOff>
      <xdr:row>17</xdr:row>
      <xdr:rowOff>0</xdr:rowOff>
    </xdr:from>
    <xdr:to>
      <xdr:col>2</xdr:col>
      <xdr:colOff>361950</xdr:colOff>
      <xdr:row>18</xdr:row>
      <xdr:rowOff>95250</xdr:rowOff>
    </xdr:to>
    <xdr:sp macro="" textlink="">
      <xdr:nvSpPr>
        <xdr:cNvPr id="2147" name="Text Box 4"/>
        <xdr:cNvSpPr txBox="1">
          <a:spLocks noChangeArrowheads="1"/>
        </xdr:cNvSpPr>
      </xdr:nvSpPr>
      <xdr:spPr bwMode="auto">
        <a:xfrm>
          <a:off x="1552575" y="2895600"/>
          <a:ext cx="161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666750</xdr:colOff>
      <xdr:row>28</xdr:row>
      <xdr:rowOff>95250</xdr:rowOff>
    </xdr:from>
    <xdr:to>
      <xdr:col>9</xdr:col>
      <xdr:colOff>9525</xdr:colOff>
      <xdr:row>44</xdr:row>
      <xdr:rowOff>9525</xdr:rowOff>
    </xdr:to>
    <xdr:graphicFrame macro="">
      <xdr:nvGraphicFramePr>
        <xdr:cNvPr id="214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28575</xdr:colOff>
      <xdr:row>28</xdr:row>
      <xdr:rowOff>161925</xdr:rowOff>
    </xdr:from>
    <xdr:to>
      <xdr:col>8</xdr:col>
      <xdr:colOff>676275</xdr:colOff>
      <xdr:row>30</xdr:row>
      <xdr:rowOff>133350</xdr:rowOff>
    </xdr:to>
    <xdr:pic>
      <xdr:nvPicPr>
        <xdr:cNvPr id="2149" name="図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530542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0.62462</cdr:x>
      <cdr:y>0.08022</cdr:y>
    </cdr:from>
    <cdr:to>
      <cdr:x>0.67828</cdr:x>
      <cdr:y>0.15617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202" y="213173"/>
          <a:ext cx="29136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握力</a:t>
          </a:r>
        </a:p>
      </cdr:txBody>
    </cdr:sp>
  </cdr:relSizeAnchor>
  <cdr:relSizeAnchor xmlns:cdr="http://schemas.openxmlformats.org/drawingml/2006/chartDrawing">
    <cdr:from>
      <cdr:x>0.7542</cdr:x>
      <cdr:y>0.33879</cdr:y>
    </cdr:from>
    <cdr:to>
      <cdr:x>0.91179</cdr:x>
      <cdr:y>0.41474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4728" y="900322"/>
          <a:ext cx="855619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長座位体前屈</a:t>
          </a:r>
        </a:p>
      </cdr:txBody>
    </cdr:sp>
  </cdr:relSizeAnchor>
  <cdr:relSizeAnchor xmlns:cdr="http://schemas.openxmlformats.org/drawingml/2006/chartDrawing">
    <cdr:from>
      <cdr:x>0.7596</cdr:x>
      <cdr:y>0.66108</cdr:y>
    </cdr:from>
    <cdr:to>
      <cdr:x>0.91364</cdr:x>
      <cdr:y>0.73704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050" y="1756816"/>
          <a:ext cx="836319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開眼片足立ち</a:t>
          </a:r>
        </a:p>
      </cdr:txBody>
    </cdr:sp>
  </cdr:relSizeAnchor>
  <cdr:relSizeAnchor xmlns:cdr="http://schemas.openxmlformats.org/drawingml/2006/chartDrawing">
    <cdr:from>
      <cdr:x>0.64253</cdr:x>
      <cdr:y>0.81179</cdr:y>
    </cdr:from>
    <cdr:to>
      <cdr:x>0.72827</cdr:x>
      <cdr:y>0.88775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8452" y="2157324"/>
          <a:ext cx="46551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5m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歩行</a:t>
          </a:r>
        </a:p>
      </cdr:txBody>
    </cdr:sp>
  </cdr:relSizeAnchor>
  <cdr:relSizeAnchor xmlns:cdr="http://schemas.openxmlformats.org/drawingml/2006/chartDrawing">
    <cdr:from>
      <cdr:x>0.19261</cdr:x>
      <cdr:y>0.70235</cdr:y>
    </cdr:from>
    <cdr:to>
      <cdr:x>0.42426</cdr:x>
      <cdr:y>0.7783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5741" y="1866468"/>
          <a:ext cx="125765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Timed up and go test</a:t>
          </a:r>
        </a:p>
      </cdr:txBody>
    </cdr:sp>
  </cdr:relSizeAnchor>
  <cdr:relSizeAnchor xmlns:cdr="http://schemas.openxmlformats.org/drawingml/2006/chartDrawing">
    <cdr:from>
      <cdr:x>0.30743</cdr:x>
      <cdr:y>0.35287</cdr:y>
    </cdr:from>
    <cdr:to>
      <cdr:x>0.41093</cdr:x>
      <cdr:y>0.42882</cdr:y>
    </cdr:to>
    <cdr:sp macro="" textlink="">
      <cdr:nvSpPr>
        <cdr:cNvPr id="30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69109" y="937732"/>
          <a:ext cx="561949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FR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テスト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69850</xdr:rowOff>
    </xdr:from>
    <xdr:to>
      <xdr:col>4</xdr:col>
      <xdr:colOff>482600</xdr:colOff>
      <xdr:row>4</xdr:row>
      <xdr:rowOff>44450</xdr:rowOff>
    </xdr:to>
    <xdr:sp macro="" textlink="">
      <xdr:nvSpPr>
        <xdr:cNvPr id="16391" name="WordArt 1"/>
        <xdr:cNvSpPr>
          <a:spLocks noChangeArrowheads="1" noChangeShapeType="1" noTextEdit="1"/>
        </xdr:cNvSpPr>
      </xdr:nvSpPr>
      <xdr:spPr bwMode="auto">
        <a:xfrm>
          <a:off x="368300" y="304800"/>
          <a:ext cx="2806700" cy="622300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ja-JP" altLang="en-US" sz="3600" b="0" i="0" u="sng" strike="sng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体力テスト結果報告書</a:t>
          </a:r>
        </a:p>
      </xdr:txBody>
    </xdr:sp>
    <xdr:clientData/>
  </xdr:twoCellAnchor>
  <xdr:twoCellAnchor editAs="oneCell">
    <xdr:from>
      <xdr:col>1</xdr:col>
      <xdr:colOff>104775</xdr:colOff>
      <xdr:row>5</xdr:row>
      <xdr:rowOff>142875</xdr:rowOff>
    </xdr:from>
    <xdr:to>
      <xdr:col>1</xdr:col>
      <xdr:colOff>200025</xdr:colOff>
      <xdr:row>6</xdr:row>
      <xdr:rowOff>133350</xdr:rowOff>
    </xdr:to>
    <xdr:sp macro="" textlink="">
      <xdr:nvSpPr>
        <xdr:cNvPr id="16470" name="Text Box 2"/>
        <xdr:cNvSpPr txBox="1">
          <a:spLocks noChangeArrowheads="1"/>
        </xdr:cNvSpPr>
      </xdr:nvSpPr>
      <xdr:spPr bwMode="auto">
        <a:xfrm>
          <a:off x="781050" y="10001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161925</xdr:colOff>
      <xdr:row>17</xdr:row>
      <xdr:rowOff>0</xdr:rowOff>
    </xdr:from>
    <xdr:to>
      <xdr:col>2</xdr:col>
      <xdr:colOff>266700</xdr:colOff>
      <xdr:row>17</xdr:row>
      <xdr:rowOff>161925</xdr:rowOff>
    </xdr:to>
    <xdr:sp macro="" textlink="">
      <xdr:nvSpPr>
        <xdr:cNvPr id="16471" name="Text Box 3"/>
        <xdr:cNvSpPr txBox="1">
          <a:spLocks noChangeArrowheads="1"/>
        </xdr:cNvSpPr>
      </xdr:nvSpPr>
      <xdr:spPr bwMode="auto">
        <a:xfrm>
          <a:off x="1514475" y="28956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666750</xdr:colOff>
      <xdr:row>28</xdr:row>
      <xdr:rowOff>95250</xdr:rowOff>
    </xdr:from>
    <xdr:to>
      <xdr:col>9</xdr:col>
      <xdr:colOff>9525</xdr:colOff>
      <xdr:row>44</xdr:row>
      <xdr:rowOff>9525</xdr:rowOff>
    </xdr:to>
    <xdr:graphicFrame macro="">
      <xdr:nvGraphicFramePr>
        <xdr:cNvPr id="1647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28575</xdr:colOff>
      <xdr:row>28</xdr:row>
      <xdr:rowOff>142875</xdr:rowOff>
    </xdr:from>
    <xdr:to>
      <xdr:col>9</xdr:col>
      <xdr:colOff>0</xdr:colOff>
      <xdr:row>30</xdr:row>
      <xdr:rowOff>114300</xdr:rowOff>
    </xdr:to>
    <xdr:pic>
      <xdr:nvPicPr>
        <xdr:cNvPr id="16473" name="図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52863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0.62462</cdr:x>
      <cdr:y>0.08073</cdr:y>
    </cdr:from>
    <cdr:to>
      <cdr:x>0.67999</cdr:x>
      <cdr:y>0.15668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234" y="214528"/>
          <a:ext cx="300595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握力</a:t>
          </a:r>
        </a:p>
      </cdr:txBody>
    </cdr:sp>
  </cdr:relSizeAnchor>
  <cdr:relSizeAnchor xmlns:cdr="http://schemas.openxmlformats.org/drawingml/2006/chartDrawing">
    <cdr:from>
      <cdr:x>0.76567</cdr:x>
      <cdr:y>0.3381</cdr:y>
    </cdr:from>
    <cdr:to>
      <cdr:x>0.92497</cdr:x>
      <cdr:y>0.41406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7030" y="898495"/>
          <a:ext cx="86485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長座位体前屈</a:t>
          </a:r>
        </a:p>
      </cdr:txBody>
    </cdr:sp>
  </cdr:relSizeAnchor>
  <cdr:relSizeAnchor xmlns:cdr="http://schemas.openxmlformats.org/drawingml/2006/chartDrawing">
    <cdr:from>
      <cdr:x>0.77133</cdr:x>
      <cdr:y>0.66231</cdr:y>
    </cdr:from>
    <cdr:to>
      <cdr:x>0.92707</cdr:x>
      <cdr:y>0.73826</cdr:y>
    </cdr:to>
    <cdr:sp macro="" textlink="">
      <cdr:nvSpPr>
        <cdr:cNvPr id="174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87741" y="1760069"/>
          <a:ext cx="84555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開眼片足立ち</a:t>
          </a:r>
        </a:p>
      </cdr:txBody>
    </cdr:sp>
  </cdr:relSizeAnchor>
  <cdr:relSizeAnchor xmlns:cdr="http://schemas.openxmlformats.org/drawingml/2006/chartDrawing">
    <cdr:from>
      <cdr:x>0.6408</cdr:x>
      <cdr:y>0.81008</cdr:y>
    </cdr:from>
    <cdr:to>
      <cdr:x>0.72824</cdr:x>
      <cdr:y>0.88604</cdr:y>
    </cdr:to>
    <cdr:sp macro="" textlink="">
      <cdr:nvSpPr>
        <cdr:cNvPr id="1741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070" y="2152766"/>
          <a:ext cx="474745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5m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歩行</a:t>
          </a:r>
        </a:p>
      </cdr:txBody>
    </cdr:sp>
  </cdr:relSizeAnchor>
  <cdr:relSizeAnchor xmlns:cdr="http://schemas.openxmlformats.org/drawingml/2006/chartDrawing">
    <cdr:from>
      <cdr:x>0.19066</cdr:x>
      <cdr:y>0.69991</cdr:y>
    </cdr:from>
    <cdr:to>
      <cdr:x>0.424</cdr:x>
      <cdr:y>0.77587</cdr:y>
    </cdr:to>
    <cdr:sp macro="" textlink="">
      <cdr:nvSpPr>
        <cdr:cNvPr id="1741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5125" y="1859997"/>
          <a:ext cx="1266885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Timed up and go test</a:t>
          </a:r>
        </a:p>
      </cdr:txBody>
    </cdr:sp>
  </cdr:relSizeAnchor>
  <cdr:relSizeAnchor xmlns:cdr="http://schemas.openxmlformats.org/drawingml/2006/chartDrawing">
    <cdr:from>
      <cdr:x>0.3084</cdr:x>
      <cdr:y>0.35168</cdr:y>
    </cdr:from>
    <cdr:to>
      <cdr:x>0.41361</cdr:x>
      <cdr:y>0.42763</cdr:y>
    </cdr:to>
    <cdr:sp macro="" textlink="">
      <cdr:nvSpPr>
        <cdr:cNvPr id="174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4405" y="934578"/>
          <a:ext cx="5711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FR 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rPr>
            <a:t>テスト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11</xdr:row>
      <xdr:rowOff>136525</xdr:rowOff>
    </xdr:from>
    <xdr:to>
      <xdr:col>8</xdr:col>
      <xdr:colOff>38100</xdr:colOff>
      <xdr:row>20</xdr:row>
      <xdr:rowOff>111125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647700" y="2540000"/>
          <a:ext cx="4775200" cy="191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400"/>
            </a:lnSpc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これから先のシートの内容は変更しないようにしてください。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zoomScale="75" workbookViewId="0">
      <selection activeCell="I29" sqref="I29"/>
    </sheetView>
  </sheetViews>
  <sheetFormatPr defaultColWidth="8.875" defaultRowHeight="13.5"/>
  <sheetData/>
  <phoneticPr fontId="1"/>
  <pageMargins left="0.75" right="0.75" top="1" bottom="1" header="0.51200000000000001" footer="0.51200000000000001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89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0</v>
      </c>
      <c r="C3" s="15" t="s">
        <v>50</v>
      </c>
      <c r="D3" s="16">
        <v>3.4</v>
      </c>
      <c r="E3" s="15" t="s">
        <v>51</v>
      </c>
      <c r="F3" s="15">
        <v>5</v>
      </c>
    </row>
    <row r="4" spans="1:7">
      <c r="B4" s="14">
        <v>3.4</v>
      </c>
      <c r="C4" s="15" t="s">
        <v>50</v>
      </c>
      <c r="D4" s="16">
        <v>6.5</v>
      </c>
      <c r="E4" s="15" t="s">
        <v>51</v>
      </c>
      <c r="F4" s="15">
        <v>4</v>
      </c>
    </row>
    <row r="5" spans="1:7">
      <c r="B5" s="14">
        <v>6.5</v>
      </c>
      <c r="C5" s="15" t="s">
        <v>50</v>
      </c>
      <c r="D5" s="16">
        <v>9.5</v>
      </c>
      <c r="E5" s="15" t="s">
        <v>51</v>
      </c>
      <c r="F5" s="15">
        <v>3</v>
      </c>
    </row>
    <row r="6" spans="1:7">
      <c r="B6" s="14">
        <v>9.5</v>
      </c>
      <c r="C6" s="15" t="s">
        <v>50</v>
      </c>
      <c r="D6" s="16">
        <v>12.5</v>
      </c>
      <c r="E6" s="15" t="s">
        <v>51</v>
      </c>
      <c r="F6" s="15">
        <v>2</v>
      </c>
    </row>
    <row r="7" spans="1:7">
      <c r="B7" s="14">
        <v>12.5</v>
      </c>
      <c r="C7" s="15" t="s">
        <v>50</v>
      </c>
      <c r="D7" s="16">
        <v>15.1</v>
      </c>
      <c r="E7" s="15" t="s">
        <v>51</v>
      </c>
      <c r="F7" s="15">
        <v>1</v>
      </c>
    </row>
    <row r="9" spans="1:7">
      <c r="A9" t="s">
        <v>106</v>
      </c>
    </row>
    <row r="10" spans="1:7">
      <c r="B10" s="96" t="s">
        <v>85</v>
      </c>
      <c r="C10" s="97" t="s">
        <v>52</v>
      </c>
      <c r="D10" s="226"/>
      <c r="E10" s="227"/>
      <c r="F10" s="227"/>
      <c r="G10" s="228"/>
    </row>
    <row r="11" spans="1:7">
      <c r="B11" s="14">
        <v>0</v>
      </c>
      <c r="C11" s="2">
        <v>5</v>
      </c>
      <c r="D11" s="14">
        <v>0</v>
      </c>
      <c r="E11" s="15" t="s">
        <v>50</v>
      </c>
      <c r="F11" s="16">
        <v>3.5</v>
      </c>
      <c r="G11" s="15" t="s">
        <v>51</v>
      </c>
    </row>
    <row r="12" spans="1:7">
      <c r="B12" s="14">
        <v>3.5</v>
      </c>
      <c r="C12" s="2">
        <v>4</v>
      </c>
      <c r="D12" s="14">
        <v>3.5</v>
      </c>
      <c r="E12" s="15" t="s">
        <v>50</v>
      </c>
      <c r="F12" s="16">
        <v>6.5</v>
      </c>
      <c r="G12" s="15" t="s">
        <v>51</v>
      </c>
    </row>
    <row r="13" spans="1:7">
      <c r="B13" s="14">
        <v>6.5</v>
      </c>
      <c r="C13" s="2">
        <v>3</v>
      </c>
      <c r="D13" s="14">
        <v>6.5</v>
      </c>
      <c r="E13" s="15" t="s">
        <v>50</v>
      </c>
      <c r="F13" s="16">
        <v>9.5</v>
      </c>
      <c r="G13" s="15" t="s">
        <v>51</v>
      </c>
    </row>
    <row r="14" spans="1:7">
      <c r="B14" s="14">
        <v>9.5</v>
      </c>
      <c r="C14" s="2">
        <v>2</v>
      </c>
      <c r="D14" s="14">
        <v>9.5</v>
      </c>
      <c r="E14" s="15" t="s">
        <v>50</v>
      </c>
      <c r="F14" s="16">
        <v>12.5</v>
      </c>
      <c r="G14" s="15" t="s">
        <v>51</v>
      </c>
    </row>
    <row r="15" spans="1:7">
      <c r="B15" s="14">
        <v>12.5</v>
      </c>
      <c r="C15" s="2">
        <v>1</v>
      </c>
      <c r="D15" s="14">
        <v>12.5</v>
      </c>
      <c r="E15" s="15" t="s">
        <v>50</v>
      </c>
      <c r="F15" s="16">
        <v>15.1</v>
      </c>
      <c r="G15" s="15" t="s">
        <v>51</v>
      </c>
    </row>
    <row r="16" spans="1:7">
      <c r="B16" s="102">
        <v>15.1</v>
      </c>
      <c r="C16" s="2">
        <v>0</v>
      </c>
      <c r="D16" s="102">
        <v>15.1</v>
      </c>
      <c r="E16" s="15" t="s">
        <v>50</v>
      </c>
      <c r="F16" s="16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90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0</v>
      </c>
      <c r="C3" s="15" t="s">
        <v>50</v>
      </c>
      <c r="D3" s="16">
        <v>7.9</v>
      </c>
      <c r="E3" s="15" t="s">
        <v>51</v>
      </c>
      <c r="F3" s="15">
        <v>5</v>
      </c>
    </row>
    <row r="4" spans="1:7">
      <c r="B4" s="14">
        <v>7.9</v>
      </c>
      <c r="C4" s="15" t="s">
        <v>50</v>
      </c>
      <c r="D4" s="16">
        <v>15</v>
      </c>
      <c r="E4" s="15" t="s">
        <v>51</v>
      </c>
      <c r="F4" s="15">
        <v>4</v>
      </c>
    </row>
    <row r="5" spans="1:7">
      <c r="B5" s="14">
        <v>15</v>
      </c>
      <c r="C5" s="15" t="s">
        <v>50</v>
      </c>
      <c r="D5" s="16">
        <v>22</v>
      </c>
      <c r="E5" s="15" t="s">
        <v>51</v>
      </c>
      <c r="F5" s="15">
        <v>3</v>
      </c>
    </row>
    <row r="6" spans="1:7">
      <c r="B6" s="14">
        <v>22</v>
      </c>
      <c r="C6" s="15" t="s">
        <v>50</v>
      </c>
      <c r="D6" s="16">
        <v>29</v>
      </c>
      <c r="E6" s="15" t="s">
        <v>51</v>
      </c>
      <c r="F6" s="15">
        <v>2</v>
      </c>
    </row>
    <row r="7" spans="1:7">
      <c r="B7" s="14">
        <v>29</v>
      </c>
      <c r="C7" s="15" t="s">
        <v>50</v>
      </c>
      <c r="D7" s="16">
        <v>35</v>
      </c>
      <c r="E7" s="15" t="s">
        <v>91</v>
      </c>
      <c r="F7" s="15">
        <v>1</v>
      </c>
    </row>
    <row r="9" spans="1:7">
      <c r="A9" t="s">
        <v>106</v>
      </c>
    </row>
    <row r="10" spans="1:7">
      <c r="B10" s="96" t="s">
        <v>85</v>
      </c>
      <c r="C10" s="97" t="s">
        <v>52</v>
      </c>
      <c r="D10" s="226"/>
      <c r="E10" s="227"/>
      <c r="F10" s="227"/>
      <c r="G10" s="228"/>
    </row>
    <row r="11" spans="1:7">
      <c r="B11" s="14">
        <v>0</v>
      </c>
      <c r="C11" s="2">
        <v>5</v>
      </c>
      <c r="D11" s="14">
        <v>0</v>
      </c>
      <c r="E11" s="15" t="s">
        <v>50</v>
      </c>
      <c r="F11" s="16">
        <v>8</v>
      </c>
      <c r="G11" s="15" t="s">
        <v>51</v>
      </c>
    </row>
    <row r="12" spans="1:7">
      <c r="B12" s="14">
        <v>8</v>
      </c>
      <c r="C12" s="2">
        <v>4</v>
      </c>
      <c r="D12" s="14">
        <v>8</v>
      </c>
      <c r="E12" s="15" t="s">
        <v>50</v>
      </c>
      <c r="F12" s="16">
        <v>15</v>
      </c>
      <c r="G12" s="15" t="s">
        <v>51</v>
      </c>
    </row>
    <row r="13" spans="1:7">
      <c r="B13" s="14">
        <v>15</v>
      </c>
      <c r="C13" s="2">
        <v>3</v>
      </c>
      <c r="D13" s="14">
        <v>15</v>
      </c>
      <c r="E13" s="15" t="s">
        <v>50</v>
      </c>
      <c r="F13" s="16">
        <v>22</v>
      </c>
      <c r="G13" s="15" t="s">
        <v>51</v>
      </c>
    </row>
    <row r="14" spans="1:7">
      <c r="B14" s="14">
        <v>22</v>
      </c>
      <c r="C14" s="2">
        <v>2</v>
      </c>
      <c r="D14" s="14">
        <v>22</v>
      </c>
      <c r="E14" s="15" t="s">
        <v>50</v>
      </c>
      <c r="F14" s="16">
        <v>29</v>
      </c>
      <c r="G14" s="15" t="s">
        <v>51</v>
      </c>
    </row>
    <row r="15" spans="1:7">
      <c r="B15" s="14">
        <v>29</v>
      </c>
      <c r="C15" s="2">
        <v>1</v>
      </c>
      <c r="D15" s="14">
        <v>29</v>
      </c>
      <c r="E15" s="15" t="s">
        <v>50</v>
      </c>
      <c r="F15" s="16">
        <v>35.1</v>
      </c>
      <c r="G15" s="15" t="s">
        <v>51</v>
      </c>
    </row>
    <row r="16" spans="1:7">
      <c r="B16" s="102">
        <v>35.1</v>
      </c>
      <c r="C16" s="103">
        <v>0</v>
      </c>
      <c r="D16" s="102">
        <v>35.1</v>
      </c>
      <c r="E16" s="104" t="s">
        <v>50</v>
      </c>
      <c r="F16" s="14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92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11</v>
      </c>
      <c r="C3" s="15" t="s">
        <v>50</v>
      </c>
      <c r="D3" s="16">
        <v>18</v>
      </c>
      <c r="E3" s="15" t="s">
        <v>51</v>
      </c>
      <c r="F3" s="15">
        <v>1</v>
      </c>
    </row>
    <row r="4" spans="1:7">
      <c r="B4" s="14">
        <v>18</v>
      </c>
      <c r="C4" s="15" t="s">
        <v>50</v>
      </c>
      <c r="D4" s="16">
        <v>25</v>
      </c>
      <c r="E4" s="15" t="s">
        <v>51</v>
      </c>
      <c r="F4" s="15">
        <v>2</v>
      </c>
    </row>
    <row r="5" spans="1:7">
      <c r="B5" s="14">
        <v>25</v>
      </c>
      <c r="C5" s="15" t="s">
        <v>50</v>
      </c>
      <c r="D5" s="16">
        <v>32</v>
      </c>
      <c r="E5" s="15" t="s">
        <v>51</v>
      </c>
      <c r="F5" s="15">
        <v>3</v>
      </c>
    </row>
    <row r="6" spans="1:7">
      <c r="B6" s="14">
        <v>32</v>
      </c>
      <c r="C6" s="15" t="s">
        <v>50</v>
      </c>
      <c r="D6" s="16">
        <v>39</v>
      </c>
      <c r="E6" s="15" t="s">
        <v>51</v>
      </c>
      <c r="F6" s="15">
        <v>4</v>
      </c>
    </row>
    <row r="7" spans="1:7">
      <c r="B7" s="14">
        <v>39</v>
      </c>
      <c r="C7" s="15" t="s">
        <v>50</v>
      </c>
      <c r="D7" s="16">
        <v>100</v>
      </c>
      <c r="E7" s="15" t="s">
        <v>51</v>
      </c>
      <c r="F7" s="15">
        <v>5</v>
      </c>
    </row>
    <row r="9" spans="1:7">
      <c r="A9" t="s">
        <v>106</v>
      </c>
    </row>
    <row r="10" spans="1:7">
      <c r="B10" s="96" t="s">
        <v>85</v>
      </c>
      <c r="C10" s="97" t="s">
        <v>52</v>
      </c>
      <c r="D10" s="226"/>
      <c r="E10" s="227"/>
      <c r="F10" s="227"/>
      <c r="G10" s="228"/>
    </row>
    <row r="11" spans="1:7">
      <c r="B11" s="105">
        <v>0</v>
      </c>
      <c r="C11" s="106">
        <v>0</v>
      </c>
      <c r="D11" s="99">
        <v>0</v>
      </c>
      <c r="E11" s="100" t="s">
        <v>108</v>
      </c>
      <c r="F11" s="99">
        <v>11</v>
      </c>
      <c r="G11" s="15" t="s">
        <v>51</v>
      </c>
    </row>
    <row r="12" spans="1:7">
      <c r="B12" s="2">
        <v>11</v>
      </c>
      <c r="C12" s="15">
        <v>1</v>
      </c>
      <c r="D12" s="14">
        <v>11</v>
      </c>
      <c r="E12" s="15" t="s">
        <v>50</v>
      </c>
      <c r="F12" s="16">
        <v>18</v>
      </c>
      <c r="G12" s="15" t="s">
        <v>51</v>
      </c>
    </row>
    <row r="13" spans="1:7">
      <c r="B13" s="2">
        <v>18</v>
      </c>
      <c r="C13" s="15">
        <v>2</v>
      </c>
      <c r="D13" s="14">
        <v>18</v>
      </c>
      <c r="E13" s="15" t="s">
        <v>50</v>
      </c>
      <c r="F13" s="16">
        <v>25</v>
      </c>
      <c r="G13" s="15" t="s">
        <v>51</v>
      </c>
    </row>
    <row r="14" spans="1:7">
      <c r="B14" s="2">
        <v>25</v>
      </c>
      <c r="C14" s="15">
        <v>3</v>
      </c>
      <c r="D14" s="14">
        <v>25</v>
      </c>
      <c r="E14" s="15" t="s">
        <v>50</v>
      </c>
      <c r="F14" s="16">
        <v>32</v>
      </c>
      <c r="G14" s="15" t="s">
        <v>51</v>
      </c>
    </row>
    <row r="15" spans="1:7">
      <c r="B15" s="2">
        <v>32</v>
      </c>
      <c r="C15" s="15">
        <v>4</v>
      </c>
      <c r="D15" s="14">
        <v>32</v>
      </c>
      <c r="E15" s="15" t="s">
        <v>50</v>
      </c>
      <c r="F15" s="16">
        <v>39</v>
      </c>
      <c r="G15" s="15" t="s">
        <v>51</v>
      </c>
    </row>
    <row r="16" spans="1:7">
      <c r="B16" s="2">
        <v>39</v>
      </c>
      <c r="C16" s="15">
        <v>5</v>
      </c>
      <c r="D16" s="14">
        <v>39</v>
      </c>
      <c r="E16" s="15" t="s">
        <v>50</v>
      </c>
      <c r="F16" s="16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93</v>
      </c>
    </row>
    <row r="2" spans="1:7">
      <c r="B2" s="226"/>
      <c r="C2" s="227"/>
      <c r="D2" s="228"/>
      <c r="E2" s="2"/>
      <c r="F2" s="2" t="s">
        <v>52</v>
      </c>
    </row>
    <row r="3" spans="1:7">
      <c r="B3" s="14">
        <v>6</v>
      </c>
      <c r="C3" s="15" t="s">
        <v>50</v>
      </c>
      <c r="D3" s="14">
        <v>10</v>
      </c>
      <c r="E3" s="15" t="s">
        <v>51</v>
      </c>
      <c r="F3" s="2">
        <v>1</v>
      </c>
    </row>
    <row r="4" spans="1:7">
      <c r="B4" s="14">
        <v>10</v>
      </c>
      <c r="C4" s="15" t="s">
        <v>50</v>
      </c>
      <c r="D4" s="14">
        <v>14</v>
      </c>
      <c r="E4" s="15" t="s">
        <v>51</v>
      </c>
      <c r="F4" s="2">
        <v>2</v>
      </c>
    </row>
    <row r="5" spans="1:7">
      <c r="B5" s="14">
        <v>14</v>
      </c>
      <c r="C5" s="15" t="s">
        <v>50</v>
      </c>
      <c r="D5" s="14">
        <v>18</v>
      </c>
      <c r="E5" s="15" t="s">
        <v>51</v>
      </c>
      <c r="F5" s="2">
        <v>3</v>
      </c>
    </row>
    <row r="6" spans="1:7">
      <c r="B6" s="14">
        <v>18</v>
      </c>
      <c r="C6" s="15" t="s">
        <v>50</v>
      </c>
      <c r="D6" s="14">
        <v>22</v>
      </c>
      <c r="E6" s="15" t="s">
        <v>51</v>
      </c>
      <c r="F6" s="2">
        <v>4</v>
      </c>
    </row>
    <row r="7" spans="1:7">
      <c r="B7" s="14">
        <v>22</v>
      </c>
      <c r="C7" s="15" t="s">
        <v>50</v>
      </c>
      <c r="D7" s="14">
        <v>100</v>
      </c>
      <c r="E7" s="15" t="s">
        <v>51</v>
      </c>
      <c r="F7" s="2">
        <v>5</v>
      </c>
    </row>
    <row r="9" spans="1:7">
      <c r="A9" t="s">
        <v>106</v>
      </c>
    </row>
    <row r="10" spans="1:7">
      <c r="B10" s="97" t="s">
        <v>85</v>
      </c>
      <c r="C10" s="98" t="s">
        <v>52</v>
      </c>
      <c r="D10" s="226"/>
      <c r="E10" s="227"/>
      <c r="F10" s="227"/>
      <c r="G10" s="228"/>
    </row>
    <row r="11" spans="1:7">
      <c r="B11" s="2">
        <v>0</v>
      </c>
      <c r="C11" s="2">
        <v>0</v>
      </c>
      <c r="D11" s="14">
        <v>0</v>
      </c>
      <c r="E11" s="15" t="s">
        <v>108</v>
      </c>
      <c r="F11" s="14">
        <v>6</v>
      </c>
      <c r="G11" s="15" t="s">
        <v>51</v>
      </c>
    </row>
    <row r="12" spans="1:7">
      <c r="B12" s="2">
        <v>6</v>
      </c>
      <c r="C12" s="2">
        <v>1</v>
      </c>
      <c r="D12" s="14">
        <v>6</v>
      </c>
      <c r="E12" s="15" t="s">
        <v>50</v>
      </c>
      <c r="F12" s="14">
        <v>10</v>
      </c>
      <c r="G12" s="15" t="s">
        <v>51</v>
      </c>
    </row>
    <row r="13" spans="1:7">
      <c r="B13" s="2">
        <v>10</v>
      </c>
      <c r="C13" s="2">
        <v>2</v>
      </c>
      <c r="D13" s="14">
        <v>10</v>
      </c>
      <c r="E13" s="15" t="s">
        <v>50</v>
      </c>
      <c r="F13" s="14">
        <v>14</v>
      </c>
      <c r="G13" s="15" t="s">
        <v>51</v>
      </c>
    </row>
    <row r="14" spans="1:7">
      <c r="B14" s="2">
        <v>14</v>
      </c>
      <c r="C14" s="2">
        <v>3</v>
      </c>
      <c r="D14" s="14">
        <v>14</v>
      </c>
      <c r="E14" s="15" t="s">
        <v>50</v>
      </c>
      <c r="F14" s="14">
        <v>18</v>
      </c>
      <c r="G14" s="15" t="s">
        <v>51</v>
      </c>
    </row>
    <row r="15" spans="1:7">
      <c r="B15" s="2">
        <v>18</v>
      </c>
      <c r="C15" s="2">
        <v>4</v>
      </c>
      <c r="D15" s="14">
        <v>18</v>
      </c>
      <c r="E15" s="15" t="s">
        <v>50</v>
      </c>
      <c r="F15" s="14">
        <v>22</v>
      </c>
      <c r="G15" s="15" t="s">
        <v>51</v>
      </c>
    </row>
    <row r="16" spans="1:7">
      <c r="B16" s="2">
        <v>22</v>
      </c>
      <c r="C16" s="2">
        <v>5</v>
      </c>
      <c r="D16" s="14">
        <v>22</v>
      </c>
      <c r="E16" s="15" t="s">
        <v>50</v>
      </c>
      <c r="F16" s="14"/>
      <c r="G16" s="15"/>
    </row>
  </sheetData>
  <mergeCells count="2">
    <mergeCell ref="B2:D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94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10</v>
      </c>
      <c r="C3" s="15" t="s">
        <v>50</v>
      </c>
      <c r="D3" s="16">
        <v>17</v>
      </c>
      <c r="E3" s="15" t="s">
        <v>51</v>
      </c>
      <c r="F3" s="15">
        <v>1</v>
      </c>
    </row>
    <row r="4" spans="1:7">
      <c r="B4" s="14">
        <v>17</v>
      </c>
      <c r="C4" s="15" t="s">
        <v>50</v>
      </c>
      <c r="D4" s="16">
        <v>24</v>
      </c>
      <c r="E4" s="15" t="s">
        <v>51</v>
      </c>
      <c r="F4" s="15">
        <v>2</v>
      </c>
    </row>
    <row r="5" spans="1:7">
      <c r="B5" s="14">
        <v>24</v>
      </c>
      <c r="C5" s="15" t="s">
        <v>50</v>
      </c>
      <c r="D5" s="16">
        <v>31</v>
      </c>
      <c r="E5" s="15" t="s">
        <v>51</v>
      </c>
      <c r="F5" s="15">
        <v>3</v>
      </c>
    </row>
    <row r="6" spans="1:7">
      <c r="B6" s="14">
        <v>31</v>
      </c>
      <c r="C6" s="15" t="s">
        <v>50</v>
      </c>
      <c r="D6" s="16">
        <v>38</v>
      </c>
      <c r="E6" s="15" t="s">
        <v>51</v>
      </c>
      <c r="F6" s="15">
        <v>4</v>
      </c>
    </row>
    <row r="7" spans="1:7">
      <c r="B7" s="14">
        <v>38</v>
      </c>
      <c r="C7" s="15" t="s">
        <v>50</v>
      </c>
      <c r="D7" s="16">
        <v>100</v>
      </c>
      <c r="E7" s="15" t="s">
        <v>51</v>
      </c>
      <c r="F7" s="15">
        <v>5</v>
      </c>
    </row>
    <row r="9" spans="1:7">
      <c r="A9" t="s">
        <v>106</v>
      </c>
    </row>
    <row r="10" spans="1:7">
      <c r="B10" s="96" t="s">
        <v>85</v>
      </c>
      <c r="C10" s="98" t="s">
        <v>52</v>
      </c>
      <c r="D10" s="226"/>
      <c r="E10" s="227"/>
      <c r="F10" s="227"/>
      <c r="G10" s="228"/>
    </row>
    <row r="11" spans="1:7">
      <c r="B11" s="14">
        <v>0</v>
      </c>
      <c r="C11" s="2">
        <v>0</v>
      </c>
      <c r="D11" s="14">
        <v>0</v>
      </c>
      <c r="E11" s="15" t="s">
        <v>108</v>
      </c>
      <c r="F11" s="14">
        <v>10</v>
      </c>
      <c r="G11" s="15" t="s">
        <v>51</v>
      </c>
    </row>
    <row r="12" spans="1:7">
      <c r="B12" s="14">
        <v>10</v>
      </c>
      <c r="C12" s="2">
        <v>1</v>
      </c>
      <c r="D12" s="14">
        <v>10</v>
      </c>
      <c r="E12" s="15" t="s">
        <v>50</v>
      </c>
      <c r="F12" s="16">
        <v>17</v>
      </c>
      <c r="G12" s="15" t="s">
        <v>51</v>
      </c>
    </row>
    <row r="13" spans="1:7">
      <c r="B13" s="14">
        <v>17</v>
      </c>
      <c r="C13" s="2">
        <v>2</v>
      </c>
      <c r="D13" s="14">
        <v>17</v>
      </c>
      <c r="E13" s="15" t="s">
        <v>50</v>
      </c>
      <c r="F13" s="16">
        <v>24</v>
      </c>
      <c r="G13" s="15" t="s">
        <v>51</v>
      </c>
    </row>
    <row r="14" spans="1:7">
      <c r="B14" s="14">
        <v>24</v>
      </c>
      <c r="C14" s="2">
        <v>3</v>
      </c>
      <c r="D14" s="14">
        <v>24</v>
      </c>
      <c r="E14" s="15" t="s">
        <v>50</v>
      </c>
      <c r="F14" s="16">
        <v>31</v>
      </c>
      <c r="G14" s="15" t="s">
        <v>51</v>
      </c>
    </row>
    <row r="15" spans="1:7">
      <c r="B15" s="14">
        <v>31</v>
      </c>
      <c r="C15" s="2">
        <v>4</v>
      </c>
      <c r="D15" s="14">
        <v>31</v>
      </c>
      <c r="E15" s="15" t="s">
        <v>50</v>
      </c>
      <c r="F15" s="16">
        <v>38</v>
      </c>
      <c r="G15" s="15" t="s">
        <v>51</v>
      </c>
    </row>
    <row r="16" spans="1:7">
      <c r="B16" s="14">
        <v>38</v>
      </c>
      <c r="C16" s="2">
        <v>5</v>
      </c>
      <c r="D16" s="14">
        <v>38</v>
      </c>
      <c r="E16" s="15" t="s">
        <v>50</v>
      </c>
      <c r="F16" s="16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95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0.8</v>
      </c>
      <c r="C3" s="15" t="s">
        <v>50</v>
      </c>
      <c r="D3" s="16">
        <v>1.8</v>
      </c>
      <c r="E3" s="15" t="s">
        <v>51</v>
      </c>
      <c r="F3" s="15">
        <v>1</v>
      </c>
    </row>
    <row r="4" spans="1:7">
      <c r="B4" s="14">
        <v>1.8</v>
      </c>
      <c r="C4" s="15" t="s">
        <v>50</v>
      </c>
      <c r="D4" s="16">
        <v>2.8</v>
      </c>
      <c r="E4" s="15" t="s">
        <v>51</v>
      </c>
      <c r="F4" s="15">
        <v>2</v>
      </c>
    </row>
    <row r="5" spans="1:7">
      <c r="B5" s="14">
        <v>2.8</v>
      </c>
      <c r="C5" s="15" t="s">
        <v>50</v>
      </c>
      <c r="D5" s="16">
        <v>4.3</v>
      </c>
      <c r="E5" s="15" t="s">
        <v>51</v>
      </c>
      <c r="F5" s="15">
        <v>3</v>
      </c>
    </row>
    <row r="6" spans="1:7">
      <c r="B6" s="14">
        <v>4.3</v>
      </c>
      <c r="C6" s="15" t="s">
        <v>50</v>
      </c>
      <c r="D6" s="16">
        <v>8</v>
      </c>
      <c r="E6" s="15" t="s">
        <v>51</v>
      </c>
      <c r="F6" s="15">
        <v>4</v>
      </c>
    </row>
    <row r="7" spans="1:7">
      <c r="B7" s="14">
        <v>8</v>
      </c>
      <c r="C7" s="15" t="s">
        <v>50</v>
      </c>
      <c r="D7" s="16">
        <v>300</v>
      </c>
      <c r="E7" s="15" t="s">
        <v>51</v>
      </c>
      <c r="F7" s="15">
        <v>5</v>
      </c>
    </row>
    <row r="9" spans="1:7">
      <c r="A9" t="s">
        <v>106</v>
      </c>
    </row>
    <row r="10" spans="1:7">
      <c r="B10" s="96" t="s">
        <v>85</v>
      </c>
      <c r="C10" s="98" t="s">
        <v>52</v>
      </c>
      <c r="D10" s="227"/>
      <c r="E10" s="227"/>
      <c r="F10" s="227"/>
      <c r="G10" s="228"/>
    </row>
    <row r="11" spans="1:7">
      <c r="B11" s="14">
        <v>0</v>
      </c>
      <c r="C11" s="2">
        <v>0</v>
      </c>
      <c r="D11" s="16">
        <v>0</v>
      </c>
      <c r="E11" s="15" t="s">
        <v>108</v>
      </c>
      <c r="F11" s="14">
        <v>0.8</v>
      </c>
      <c r="G11" s="15" t="s">
        <v>51</v>
      </c>
    </row>
    <row r="12" spans="1:7">
      <c r="B12" s="14">
        <v>0.8</v>
      </c>
      <c r="C12" s="2">
        <v>1</v>
      </c>
      <c r="D12" s="14">
        <v>0.8</v>
      </c>
      <c r="E12" s="15" t="s">
        <v>50</v>
      </c>
      <c r="F12" s="16">
        <v>1.8</v>
      </c>
      <c r="G12" s="15" t="s">
        <v>51</v>
      </c>
    </row>
    <row r="13" spans="1:7">
      <c r="B13" s="14">
        <v>1.8</v>
      </c>
      <c r="C13" s="2">
        <v>2</v>
      </c>
      <c r="D13" s="14">
        <v>1.8</v>
      </c>
      <c r="E13" s="15" t="s">
        <v>50</v>
      </c>
      <c r="F13" s="16">
        <v>2.8</v>
      </c>
      <c r="G13" s="15" t="s">
        <v>51</v>
      </c>
    </row>
    <row r="14" spans="1:7">
      <c r="B14" s="14">
        <v>2.8</v>
      </c>
      <c r="C14" s="2">
        <v>3</v>
      </c>
      <c r="D14" s="14">
        <v>2.8</v>
      </c>
      <c r="E14" s="15" t="s">
        <v>50</v>
      </c>
      <c r="F14" s="16">
        <v>4.3</v>
      </c>
      <c r="G14" s="15" t="s">
        <v>51</v>
      </c>
    </row>
    <row r="15" spans="1:7">
      <c r="B15" s="14">
        <v>4.3</v>
      </c>
      <c r="C15" s="2">
        <v>4</v>
      </c>
      <c r="D15" s="14">
        <v>4.3</v>
      </c>
      <c r="E15" s="15" t="s">
        <v>50</v>
      </c>
      <c r="F15" s="16">
        <v>8</v>
      </c>
      <c r="G15" s="15" t="s">
        <v>51</v>
      </c>
    </row>
    <row r="16" spans="1:7">
      <c r="B16" s="14">
        <v>8</v>
      </c>
      <c r="C16" s="2">
        <v>5</v>
      </c>
      <c r="D16" s="14">
        <v>8</v>
      </c>
      <c r="E16" s="15" t="s">
        <v>50</v>
      </c>
      <c r="F16" s="16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96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0</v>
      </c>
      <c r="C3" s="15" t="s">
        <v>50</v>
      </c>
      <c r="D3" s="16">
        <v>4.9000000000000004</v>
      </c>
      <c r="E3" s="15" t="s">
        <v>51</v>
      </c>
      <c r="F3" s="15">
        <v>5</v>
      </c>
    </row>
    <row r="4" spans="1:7">
      <c r="B4" s="14">
        <v>4.9000000000000004</v>
      </c>
      <c r="C4" s="15" t="s">
        <v>50</v>
      </c>
      <c r="D4" s="16">
        <v>7.5</v>
      </c>
      <c r="E4" s="15" t="s">
        <v>51</v>
      </c>
      <c r="F4" s="15">
        <v>4</v>
      </c>
    </row>
    <row r="5" spans="1:7">
      <c r="B5" s="14">
        <v>7.5</v>
      </c>
      <c r="C5" s="15" t="s">
        <v>50</v>
      </c>
      <c r="D5" s="16">
        <v>9.6</v>
      </c>
      <c r="E5" s="15" t="s">
        <v>51</v>
      </c>
      <c r="F5" s="15">
        <v>3</v>
      </c>
    </row>
    <row r="6" spans="1:7">
      <c r="B6" s="14">
        <v>9.6</v>
      </c>
      <c r="C6" s="15" t="s">
        <v>50</v>
      </c>
      <c r="D6" s="16">
        <v>12.5</v>
      </c>
      <c r="E6" s="15" t="s">
        <v>51</v>
      </c>
      <c r="F6" s="15">
        <v>2</v>
      </c>
    </row>
    <row r="7" spans="1:7">
      <c r="B7" s="14">
        <v>12.5</v>
      </c>
      <c r="C7" s="15" t="s">
        <v>50</v>
      </c>
      <c r="D7" s="16">
        <v>14.6</v>
      </c>
      <c r="E7" s="15" t="s">
        <v>51</v>
      </c>
      <c r="F7" s="15">
        <v>1</v>
      </c>
    </row>
    <row r="9" spans="1:7">
      <c r="A9" t="s">
        <v>106</v>
      </c>
    </row>
    <row r="10" spans="1:7">
      <c r="B10" s="96" t="s">
        <v>85</v>
      </c>
      <c r="C10" s="98" t="s">
        <v>52</v>
      </c>
      <c r="D10" s="227"/>
      <c r="E10" s="227"/>
      <c r="F10" s="227"/>
      <c r="G10" s="228"/>
    </row>
    <row r="11" spans="1:7">
      <c r="B11" s="14">
        <v>0</v>
      </c>
      <c r="C11" s="2">
        <v>5</v>
      </c>
      <c r="D11" s="14">
        <v>0</v>
      </c>
      <c r="E11" s="15" t="s">
        <v>50</v>
      </c>
      <c r="F11" s="16">
        <v>5</v>
      </c>
      <c r="G11" s="15" t="s">
        <v>51</v>
      </c>
    </row>
    <row r="12" spans="1:7">
      <c r="B12" s="14">
        <v>5</v>
      </c>
      <c r="C12" s="2">
        <v>4</v>
      </c>
      <c r="D12" s="14">
        <v>5</v>
      </c>
      <c r="E12" s="15" t="s">
        <v>50</v>
      </c>
      <c r="F12" s="16">
        <v>7.5</v>
      </c>
      <c r="G12" s="15" t="s">
        <v>51</v>
      </c>
    </row>
    <row r="13" spans="1:7">
      <c r="B13" s="14">
        <v>7.5</v>
      </c>
      <c r="C13" s="2">
        <v>3</v>
      </c>
      <c r="D13" s="14">
        <v>7.5</v>
      </c>
      <c r="E13" s="15" t="s">
        <v>50</v>
      </c>
      <c r="F13" s="16">
        <v>9.6</v>
      </c>
      <c r="G13" s="15" t="s">
        <v>51</v>
      </c>
    </row>
    <row r="14" spans="1:7">
      <c r="B14" s="14">
        <v>9.6</v>
      </c>
      <c r="C14" s="2">
        <v>2</v>
      </c>
      <c r="D14" s="14">
        <v>9.6</v>
      </c>
      <c r="E14" s="15" t="s">
        <v>50</v>
      </c>
      <c r="F14" s="16">
        <v>12.5</v>
      </c>
      <c r="G14" s="15" t="s">
        <v>51</v>
      </c>
    </row>
    <row r="15" spans="1:7">
      <c r="B15" s="14">
        <v>12.5</v>
      </c>
      <c r="C15" s="2">
        <v>1</v>
      </c>
      <c r="D15" s="14">
        <v>12.5</v>
      </c>
      <c r="E15" s="15" t="s">
        <v>50</v>
      </c>
      <c r="F15" s="16">
        <v>14.6</v>
      </c>
      <c r="G15" s="15" t="s">
        <v>51</v>
      </c>
    </row>
    <row r="16" spans="1:7">
      <c r="B16" s="103">
        <v>14.6</v>
      </c>
      <c r="C16" s="107">
        <v>0</v>
      </c>
      <c r="D16" s="95">
        <v>14.6</v>
      </c>
      <c r="E16" s="15" t="s">
        <v>50</v>
      </c>
      <c r="F16" s="14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97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0</v>
      </c>
      <c r="C3" s="15" t="s">
        <v>50</v>
      </c>
      <c r="D3" s="16">
        <v>9.9</v>
      </c>
      <c r="E3" s="15" t="s">
        <v>51</v>
      </c>
      <c r="F3" s="15">
        <v>5</v>
      </c>
    </row>
    <row r="4" spans="1:7">
      <c r="B4" s="14">
        <v>9.9</v>
      </c>
      <c r="C4" s="15" t="s">
        <v>50</v>
      </c>
      <c r="D4" s="16">
        <v>15</v>
      </c>
      <c r="E4" s="15" t="s">
        <v>51</v>
      </c>
      <c r="F4" s="15">
        <v>4</v>
      </c>
    </row>
    <row r="5" spans="1:7">
      <c r="B5" s="14">
        <v>15</v>
      </c>
      <c r="C5" s="15" t="s">
        <v>50</v>
      </c>
      <c r="D5" s="16">
        <v>20</v>
      </c>
      <c r="E5" s="15" t="s">
        <v>51</v>
      </c>
      <c r="F5" s="15">
        <v>3</v>
      </c>
    </row>
    <row r="6" spans="1:7">
      <c r="B6" s="14">
        <v>20</v>
      </c>
      <c r="C6" s="15" t="s">
        <v>50</v>
      </c>
      <c r="D6" s="16">
        <v>25</v>
      </c>
      <c r="E6" s="15" t="s">
        <v>51</v>
      </c>
      <c r="F6" s="15">
        <v>2</v>
      </c>
    </row>
    <row r="7" spans="1:7">
      <c r="B7" s="14">
        <v>25</v>
      </c>
      <c r="C7" s="15" t="s">
        <v>50</v>
      </c>
      <c r="D7" s="16">
        <v>30</v>
      </c>
      <c r="E7" s="15" t="s">
        <v>51</v>
      </c>
      <c r="F7" s="15">
        <v>1</v>
      </c>
    </row>
    <row r="9" spans="1:7">
      <c r="A9" t="s">
        <v>106</v>
      </c>
    </row>
    <row r="10" spans="1:7">
      <c r="B10" s="97" t="s">
        <v>85</v>
      </c>
      <c r="C10" s="98" t="s">
        <v>52</v>
      </c>
      <c r="D10" s="227"/>
      <c r="E10" s="227"/>
      <c r="F10" s="227"/>
      <c r="G10" s="228"/>
    </row>
    <row r="11" spans="1:7">
      <c r="B11" s="14">
        <v>0</v>
      </c>
      <c r="C11" s="2">
        <v>5</v>
      </c>
      <c r="D11" s="14">
        <v>0</v>
      </c>
      <c r="E11" s="15" t="s">
        <v>50</v>
      </c>
      <c r="F11" s="16">
        <v>10</v>
      </c>
      <c r="G11" s="15" t="s">
        <v>51</v>
      </c>
    </row>
    <row r="12" spans="1:7">
      <c r="B12" s="14">
        <v>10</v>
      </c>
      <c r="C12" s="2">
        <v>4</v>
      </c>
      <c r="D12" s="14">
        <v>10</v>
      </c>
      <c r="E12" s="15" t="s">
        <v>50</v>
      </c>
      <c r="F12" s="16">
        <v>15</v>
      </c>
      <c r="G12" s="15" t="s">
        <v>51</v>
      </c>
    </row>
    <row r="13" spans="1:7">
      <c r="B13" s="14">
        <v>15</v>
      </c>
      <c r="C13" s="2">
        <v>3</v>
      </c>
      <c r="D13" s="14">
        <v>15</v>
      </c>
      <c r="E13" s="15" t="s">
        <v>50</v>
      </c>
      <c r="F13" s="16">
        <v>20</v>
      </c>
      <c r="G13" s="15" t="s">
        <v>51</v>
      </c>
    </row>
    <row r="14" spans="1:7">
      <c r="B14" s="14">
        <v>20</v>
      </c>
      <c r="C14" s="2">
        <v>2</v>
      </c>
      <c r="D14" s="14">
        <v>20</v>
      </c>
      <c r="E14" s="15" t="s">
        <v>50</v>
      </c>
      <c r="F14" s="16">
        <v>25</v>
      </c>
      <c r="G14" s="15" t="s">
        <v>51</v>
      </c>
    </row>
    <row r="15" spans="1:7">
      <c r="B15" s="14">
        <v>25</v>
      </c>
      <c r="C15" s="2">
        <v>1</v>
      </c>
      <c r="D15" s="14">
        <v>25</v>
      </c>
      <c r="E15" s="15" t="s">
        <v>50</v>
      </c>
      <c r="F15" s="16">
        <v>30</v>
      </c>
      <c r="G15" s="15" t="s">
        <v>51</v>
      </c>
    </row>
    <row r="16" spans="1:7">
      <c r="B16" s="107">
        <v>30</v>
      </c>
      <c r="C16" s="107">
        <v>0</v>
      </c>
      <c r="D16" s="14">
        <v>30</v>
      </c>
      <c r="E16" s="15" t="s">
        <v>108</v>
      </c>
      <c r="F16" s="14"/>
      <c r="G16" s="15"/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</sheetPr>
  <dimension ref="A1:G16"/>
  <sheetViews>
    <sheetView workbookViewId="0">
      <selection activeCell="B16" sqref="B16"/>
    </sheetView>
  </sheetViews>
  <sheetFormatPr defaultColWidth="8.875" defaultRowHeight="13.5"/>
  <sheetData>
    <row r="1" spans="1:7">
      <c r="A1" t="s">
        <v>98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9.5</v>
      </c>
      <c r="C3" s="15" t="s">
        <v>50</v>
      </c>
      <c r="D3" s="16">
        <v>14</v>
      </c>
      <c r="E3" s="15" t="s">
        <v>51</v>
      </c>
      <c r="F3" s="15">
        <v>1</v>
      </c>
    </row>
    <row r="4" spans="1:7">
      <c r="B4" s="14">
        <v>14</v>
      </c>
      <c r="C4" s="15" t="s">
        <v>50</v>
      </c>
      <c r="D4" s="16">
        <v>18.5</v>
      </c>
      <c r="E4" s="15" t="s">
        <v>51</v>
      </c>
      <c r="F4" s="15">
        <v>2</v>
      </c>
    </row>
    <row r="5" spans="1:7">
      <c r="B5" s="14">
        <v>18.5</v>
      </c>
      <c r="C5" s="15" t="s">
        <v>50</v>
      </c>
      <c r="D5" s="16">
        <v>23</v>
      </c>
      <c r="E5" s="15" t="s">
        <v>51</v>
      </c>
      <c r="F5" s="15">
        <v>3</v>
      </c>
    </row>
    <row r="6" spans="1:7">
      <c r="B6" s="14">
        <v>23</v>
      </c>
      <c r="C6" s="15" t="s">
        <v>50</v>
      </c>
      <c r="D6" s="16">
        <v>27.5</v>
      </c>
      <c r="E6" s="15" t="s">
        <v>51</v>
      </c>
      <c r="F6" s="15">
        <v>4</v>
      </c>
    </row>
    <row r="7" spans="1:7">
      <c r="B7" s="14">
        <v>27.5</v>
      </c>
      <c r="C7" s="15" t="s">
        <v>50</v>
      </c>
      <c r="D7" s="16">
        <v>100</v>
      </c>
      <c r="E7" s="15" t="s">
        <v>51</v>
      </c>
      <c r="F7" s="15">
        <v>5</v>
      </c>
    </row>
    <row r="9" spans="1:7">
      <c r="A9" t="s">
        <v>106</v>
      </c>
    </row>
    <row r="10" spans="1:7">
      <c r="B10" s="96" t="s">
        <v>85</v>
      </c>
      <c r="C10" s="98" t="s">
        <v>52</v>
      </c>
      <c r="D10" s="227"/>
      <c r="E10" s="227"/>
      <c r="F10" s="227"/>
      <c r="G10" s="228"/>
    </row>
    <row r="11" spans="1:7">
      <c r="B11" s="14">
        <v>0</v>
      </c>
      <c r="C11" s="2">
        <v>0</v>
      </c>
      <c r="D11" s="14"/>
      <c r="E11" s="15"/>
      <c r="F11" s="14">
        <v>9.5</v>
      </c>
      <c r="G11" s="15" t="s">
        <v>51</v>
      </c>
    </row>
    <row r="12" spans="1:7">
      <c r="B12" s="14">
        <v>9.5</v>
      </c>
      <c r="C12" s="2">
        <v>1</v>
      </c>
      <c r="D12" s="14">
        <v>9.5</v>
      </c>
      <c r="E12" s="15" t="s">
        <v>50</v>
      </c>
      <c r="F12" s="16">
        <v>14</v>
      </c>
      <c r="G12" s="15" t="s">
        <v>51</v>
      </c>
    </row>
    <row r="13" spans="1:7">
      <c r="B13" s="14">
        <v>14</v>
      </c>
      <c r="C13" s="2">
        <v>2</v>
      </c>
      <c r="D13" s="14">
        <v>14</v>
      </c>
      <c r="E13" s="15" t="s">
        <v>50</v>
      </c>
      <c r="F13" s="16">
        <v>18.5</v>
      </c>
      <c r="G13" s="15" t="s">
        <v>51</v>
      </c>
    </row>
    <row r="14" spans="1:7">
      <c r="B14" s="14">
        <v>18.5</v>
      </c>
      <c r="C14" s="2">
        <v>3</v>
      </c>
      <c r="D14" s="14">
        <v>18.5</v>
      </c>
      <c r="E14" s="15" t="s">
        <v>50</v>
      </c>
      <c r="F14" s="16">
        <v>23</v>
      </c>
      <c r="G14" s="15" t="s">
        <v>51</v>
      </c>
    </row>
    <row r="15" spans="1:7">
      <c r="B15" s="14">
        <v>23</v>
      </c>
      <c r="C15" s="2">
        <v>4</v>
      </c>
      <c r="D15" s="14">
        <v>23</v>
      </c>
      <c r="E15" s="15" t="s">
        <v>50</v>
      </c>
      <c r="F15" s="16">
        <v>27.5</v>
      </c>
      <c r="G15" s="15" t="s">
        <v>51</v>
      </c>
    </row>
    <row r="16" spans="1:7">
      <c r="B16" s="14">
        <v>27.5</v>
      </c>
      <c r="C16" s="2">
        <v>5</v>
      </c>
      <c r="D16" s="14">
        <v>27.5</v>
      </c>
      <c r="E16" s="15" t="s">
        <v>50</v>
      </c>
      <c r="F16" s="16">
        <v>100</v>
      </c>
      <c r="G16" s="15" t="s">
        <v>51</v>
      </c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</sheetPr>
  <dimension ref="A1:BI1335"/>
  <sheetViews>
    <sheetView tabSelected="1" view="pageBreakPreview" zoomScale="80" zoomScaleNormal="100" zoomScaleSheetLayoutView="80" workbookViewId="0">
      <selection activeCell="B4" sqref="B4"/>
    </sheetView>
  </sheetViews>
  <sheetFormatPr defaultColWidth="8.875" defaultRowHeight="13.5"/>
  <cols>
    <col min="1" max="1" width="5.125" style="3" customWidth="1"/>
    <col min="2" max="2" width="17.5" style="19" customWidth="1"/>
    <col min="3" max="8" width="9" style="3" customWidth="1"/>
    <col min="9" max="9" width="9" style="19" customWidth="1"/>
    <col min="10" max="10" width="9" style="41" customWidth="1"/>
    <col min="11" max="11" width="0.875" style="34" customWidth="1"/>
    <col min="12" max="12" width="3.625" style="47" customWidth="1"/>
    <col min="13" max="14" width="3.625" style="48" customWidth="1"/>
    <col min="15" max="15" width="3.625" style="49" customWidth="1"/>
    <col min="16" max="16" width="12.5" style="4" customWidth="1"/>
    <col min="17" max="17" width="3.625" style="4" hidden="1" customWidth="1"/>
    <col min="18" max="18" width="12.5" style="4" customWidth="1"/>
    <col min="19" max="19" width="3.25" style="4" hidden="1" customWidth="1"/>
    <col min="20" max="20" width="12.5" style="4" customWidth="1"/>
    <col min="21" max="21" width="3.375" style="4" hidden="1" customWidth="1"/>
    <col min="22" max="22" width="12.5" style="4" customWidth="1"/>
    <col min="23" max="23" width="3.625" style="4" hidden="1" customWidth="1"/>
    <col min="24" max="24" width="12.5" style="4" customWidth="1"/>
    <col min="25" max="25" width="3.75" style="4" hidden="1" customWidth="1"/>
    <col min="26" max="26" width="12.5" style="4" customWidth="1"/>
    <col min="27" max="27" width="3.25" style="59" hidden="1" customWidth="1"/>
    <col min="28" max="28" width="17.125" style="59" customWidth="1"/>
    <col min="29" max="30" width="9.625" style="64" customWidth="1"/>
    <col min="31" max="31" width="10" style="68" customWidth="1"/>
    <col min="32" max="32" width="10" style="62" customWidth="1"/>
    <col min="33" max="33" width="10" style="4" customWidth="1"/>
    <col min="34" max="34" width="35" style="4" customWidth="1"/>
    <col min="35" max="36" width="10" style="4" customWidth="1"/>
    <col min="37" max="37" width="3.625" style="53" customWidth="1"/>
    <col min="38" max="39" width="3.625" style="54" customWidth="1"/>
    <col min="40" max="40" width="3.625" style="55" customWidth="1"/>
    <col min="41" max="41" width="12.5" style="5" customWidth="1"/>
    <col min="42" max="42" width="3.5" style="5" hidden="1" customWidth="1"/>
    <col min="43" max="43" width="12.5" style="5" customWidth="1"/>
    <col min="44" max="44" width="3.375" style="5" hidden="1" customWidth="1"/>
    <col min="45" max="45" width="12.5" style="5" customWidth="1"/>
    <col min="46" max="46" width="3.875" style="5" hidden="1" customWidth="1"/>
    <col min="47" max="47" width="12.5" style="5" customWidth="1"/>
    <col min="48" max="48" width="4.375" style="5" hidden="1" customWidth="1"/>
    <col min="49" max="49" width="12.5" style="5" customWidth="1"/>
    <col min="50" max="50" width="3.375" style="5" hidden="1" customWidth="1"/>
    <col min="51" max="51" width="12.5" style="5" customWidth="1"/>
    <col min="52" max="52" width="4.125" style="5" hidden="1" customWidth="1"/>
    <col min="53" max="53" width="19.375" style="82" customWidth="1"/>
    <col min="54" max="55" width="13" style="71" customWidth="1"/>
    <col min="56" max="56" width="13" style="79" customWidth="1"/>
    <col min="57" max="57" width="10" style="75" customWidth="1"/>
    <col min="58" max="58" width="10" style="5" customWidth="1"/>
    <col min="59" max="59" width="35" style="5" customWidth="1"/>
    <col min="60" max="60" width="10" style="5" customWidth="1"/>
    <col min="61" max="61" width="10" style="74" customWidth="1"/>
  </cols>
  <sheetData>
    <row r="1" spans="1:61" s="1" customFormat="1" ht="13.5" customHeight="1">
      <c r="A1" s="114" t="s">
        <v>34</v>
      </c>
      <c r="B1" s="114" t="s">
        <v>35</v>
      </c>
      <c r="C1" s="114" t="s">
        <v>37</v>
      </c>
      <c r="D1" s="114"/>
      <c r="E1" s="114"/>
      <c r="F1" s="114"/>
      <c r="G1" s="114"/>
      <c r="H1" s="114"/>
      <c r="I1" s="114"/>
      <c r="J1" s="116"/>
      <c r="K1" s="42"/>
      <c r="L1" s="121" t="s">
        <v>3</v>
      </c>
      <c r="M1" s="122"/>
      <c r="N1" s="122"/>
      <c r="O1" s="123"/>
      <c r="P1" s="117" t="s">
        <v>45</v>
      </c>
      <c r="Q1" s="118"/>
      <c r="R1" s="118"/>
      <c r="S1" s="118"/>
      <c r="T1" s="35"/>
      <c r="U1" s="35"/>
      <c r="V1" s="35"/>
      <c r="W1" s="35"/>
      <c r="X1" s="35"/>
      <c r="Y1" s="35"/>
      <c r="Z1" s="35"/>
      <c r="AA1" s="32" t="s">
        <v>79</v>
      </c>
      <c r="AB1" s="110"/>
      <c r="AC1" s="110"/>
      <c r="AD1" s="110"/>
      <c r="AE1" s="65"/>
      <c r="AF1" s="109" t="s">
        <v>83</v>
      </c>
      <c r="AG1" s="110"/>
      <c r="AH1" s="110"/>
      <c r="AI1" s="110"/>
      <c r="AJ1" s="111"/>
      <c r="AK1" s="127" t="s">
        <v>4</v>
      </c>
      <c r="AL1" s="128"/>
      <c r="AM1" s="128"/>
      <c r="AN1" s="129"/>
      <c r="AO1" s="119" t="s">
        <v>53</v>
      </c>
      <c r="AP1" s="120"/>
      <c r="AQ1" s="120"/>
      <c r="AR1" s="120"/>
      <c r="AS1" s="56"/>
      <c r="AT1" s="56"/>
      <c r="AU1" s="56"/>
      <c r="AV1" s="56"/>
      <c r="AW1" s="56"/>
      <c r="AX1" s="56"/>
      <c r="AY1" s="56"/>
      <c r="AZ1" s="33" t="s">
        <v>78</v>
      </c>
      <c r="BA1" s="108"/>
      <c r="BB1" s="108"/>
      <c r="BC1" s="108"/>
      <c r="BD1" s="76"/>
      <c r="BE1" s="112" t="s">
        <v>83</v>
      </c>
      <c r="BF1" s="108"/>
      <c r="BG1" s="108"/>
      <c r="BH1" s="108"/>
      <c r="BI1" s="113"/>
    </row>
    <row r="2" spans="1:61" s="1" customFormat="1" ht="14.25" customHeight="1" thickBot="1">
      <c r="A2" s="115"/>
      <c r="B2" s="115"/>
      <c r="C2" s="9" t="s">
        <v>36</v>
      </c>
      <c r="D2" s="9" t="s">
        <v>73</v>
      </c>
      <c r="E2" s="9" t="s">
        <v>99</v>
      </c>
      <c r="F2" s="9" t="s">
        <v>46</v>
      </c>
      <c r="G2" s="9" t="s">
        <v>100</v>
      </c>
      <c r="H2" s="9" t="s">
        <v>47</v>
      </c>
      <c r="I2" s="9" t="s">
        <v>38</v>
      </c>
      <c r="J2" s="37" t="s">
        <v>39</v>
      </c>
      <c r="K2" s="43"/>
      <c r="L2" s="124"/>
      <c r="M2" s="125"/>
      <c r="N2" s="125"/>
      <c r="O2" s="126"/>
      <c r="P2" s="10" t="s">
        <v>40</v>
      </c>
      <c r="Q2" s="10" t="s">
        <v>41</v>
      </c>
      <c r="R2" s="10" t="s">
        <v>42</v>
      </c>
      <c r="S2" s="10" t="s">
        <v>41</v>
      </c>
      <c r="T2" s="10" t="s">
        <v>43</v>
      </c>
      <c r="U2" s="10" t="s">
        <v>41</v>
      </c>
      <c r="V2" s="10" t="s">
        <v>44</v>
      </c>
      <c r="W2" s="10" t="s">
        <v>41</v>
      </c>
      <c r="X2" s="10" t="s">
        <v>48</v>
      </c>
      <c r="Y2" s="10" t="s">
        <v>41</v>
      </c>
      <c r="Z2" s="10" t="s">
        <v>49</v>
      </c>
      <c r="AA2" s="57" t="s">
        <v>41</v>
      </c>
      <c r="AB2" s="10" t="s">
        <v>105</v>
      </c>
      <c r="AC2" s="57" t="s">
        <v>10</v>
      </c>
      <c r="AD2" s="57" t="s">
        <v>13</v>
      </c>
      <c r="AE2" s="66" t="s">
        <v>80</v>
      </c>
      <c r="AF2" s="60" t="s">
        <v>81</v>
      </c>
      <c r="AG2" s="10" t="s">
        <v>82</v>
      </c>
      <c r="AH2" s="93" t="s">
        <v>33</v>
      </c>
      <c r="AI2" s="10" t="s">
        <v>84</v>
      </c>
      <c r="AJ2" s="10" t="s">
        <v>0</v>
      </c>
      <c r="AK2" s="130"/>
      <c r="AL2" s="131"/>
      <c r="AM2" s="131"/>
      <c r="AN2" s="132"/>
      <c r="AO2" s="11" t="s">
        <v>40</v>
      </c>
      <c r="AP2" s="11" t="s">
        <v>41</v>
      </c>
      <c r="AQ2" s="11" t="s">
        <v>42</v>
      </c>
      <c r="AR2" s="11" t="s">
        <v>41</v>
      </c>
      <c r="AS2" s="11" t="s">
        <v>43</v>
      </c>
      <c r="AT2" s="11" t="s">
        <v>41</v>
      </c>
      <c r="AU2" s="11" t="s">
        <v>44</v>
      </c>
      <c r="AV2" s="11" t="s">
        <v>41</v>
      </c>
      <c r="AW2" s="11" t="s">
        <v>48</v>
      </c>
      <c r="AX2" s="11" t="s">
        <v>41</v>
      </c>
      <c r="AY2" s="11" t="s">
        <v>49</v>
      </c>
      <c r="AZ2" s="11" t="s">
        <v>41</v>
      </c>
      <c r="BA2" s="39" t="s">
        <v>105</v>
      </c>
      <c r="BB2" s="39" t="s">
        <v>10</v>
      </c>
      <c r="BC2" s="39" t="s">
        <v>13</v>
      </c>
      <c r="BD2" s="77" t="s">
        <v>80</v>
      </c>
      <c r="BE2" s="40" t="s">
        <v>81</v>
      </c>
      <c r="BF2" s="11" t="s">
        <v>82</v>
      </c>
      <c r="BG2" s="94" t="s">
        <v>33</v>
      </c>
      <c r="BH2" s="11" t="s">
        <v>84</v>
      </c>
      <c r="BI2" s="72" t="s">
        <v>0</v>
      </c>
    </row>
    <row r="3" spans="1:61">
      <c r="A3" s="6">
        <v>1</v>
      </c>
      <c r="B3" s="18" t="s">
        <v>110</v>
      </c>
      <c r="C3" s="6">
        <v>34</v>
      </c>
      <c r="D3" s="6">
        <v>1.65</v>
      </c>
      <c r="E3" s="6">
        <v>89</v>
      </c>
      <c r="F3" s="12">
        <f>E3/(D3*D3)</f>
        <v>32.690541781450875</v>
      </c>
      <c r="G3" s="6">
        <v>50</v>
      </c>
      <c r="H3" s="12">
        <f>G3/(D3*D3)</f>
        <v>18.365472910927458</v>
      </c>
      <c r="I3" s="18" t="s">
        <v>101</v>
      </c>
      <c r="J3" s="38" t="s">
        <v>102</v>
      </c>
      <c r="K3" s="43"/>
      <c r="L3" s="44">
        <v>3</v>
      </c>
      <c r="M3" s="45" t="s">
        <v>77</v>
      </c>
      <c r="N3" s="45">
        <v>21</v>
      </c>
      <c r="O3" s="46" t="s">
        <v>79</v>
      </c>
      <c r="P3" s="7">
        <v>45</v>
      </c>
      <c r="Q3" s="7">
        <f>VLOOKUP(P3,'握力判定　男性用（変更厳禁）'!$B$11:$C$16,2,TRUE)</f>
        <v>5</v>
      </c>
      <c r="R3" s="7">
        <v>33</v>
      </c>
      <c r="S3" s="7">
        <f>VLOOKUP(R3,'長座位体前屈判定用　男性用（変更厳禁）'!$B$11:$C$16,2,TRUE)</f>
        <v>4</v>
      </c>
      <c r="T3" s="7">
        <v>4</v>
      </c>
      <c r="U3" s="7">
        <f>VLOOKUP(T3,'開眼片足立ち判定　男性用（変更厳禁）'!$B$11:$C$16,2,TRUE)</f>
        <v>4</v>
      </c>
      <c r="V3" s="7">
        <v>24</v>
      </c>
      <c r="W3" s="7">
        <f>VLOOKUP(V3,'5m歩行判定　男性用（変更厳禁）'!$B$11:$C$16,2,TRUE)</f>
        <v>0</v>
      </c>
      <c r="X3" s="7">
        <v>45</v>
      </c>
      <c r="Y3" s="7">
        <f>VLOOKUP(X3,'TUG判定　男性用（変更厳禁）'!$B$11:$C$16,2,TRUE)</f>
        <v>0</v>
      </c>
      <c r="Z3" s="7">
        <v>55</v>
      </c>
      <c r="AA3" s="58">
        <f>VLOOKUP(Z3,'ファンクショナルリーチ判定　男性用（変更厳禁）'!$B$11:$C$16,2,TRUE)</f>
        <v>5</v>
      </c>
      <c r="AB3" s="7">
        <f>SUM(Q3,S3,U3,W3,Y3,AA3)</f>
        <v>18</v>
      </c>
      <c r="AC3" s="63">
        <v>3</v>
      </c>
      <c r="AD3" s="63">
        <v>10</v>
      </c>
      <c r="AE3" s="67">
        <v>22</v>
      </c>
      <c r="AF3" s="61" t="s">
        <v>29</v>
      </c>
      <c r="AG3" s="7" t="s">
        <v>32</v>
      </c>
      <c r="AH3" s="7"/>
      <c r="AI3" s="7" t="s">
        <v>29</v>
      </c>
      <c r="AJ3" s="7" t="s">
        <v>30</v>
      </c>
      <c r="AK3" s="50">
        <v>5</v>
      </c>
      <c r="AL3" s="51" t="s">
        <v>77</v>
      </c>
      <c r="AM3" s="51">
        <v>24</v>
      </c>
      <c r="AN3" s="52" t="s">
        <v>79</v>
      </c>
      <c r="AO3" s="8">
        <v>67</v>
      </c>
      <c r="AP3" s="8">
        <f>VLOOKUP(AO3,'握力判定　男性用（変更厳禁）'!$B$11:$C$16,2,TRUE)</f>
        <v>5</v>
      </c>
      <c r="AQ3" s="8">
        <v>44</v>
      </c>
      <c r="AR3" s="8">
        <f>VLOOKUP(AQ3,'長座位体前屈判定用　男性用（変更厳禁）'!$B$11:$C$16,2,TRUE)</f>
        <v>5</v>
      </c>
      <c r="AS3" s="8">
        <v>55</v>
      </c>
      <c r="AT3" s="8">
        <f>VLOOKUP(AS3,'開眼片足立ち判定　男性用（変更厳禁）'!$B$11:$C$16,2,TRUE)</f>
        <v>5</v>
      </c>
      <c r="AU3" s="8">
        <v>3</v>
      </c>
      <c r="AV3" s="8">
        <f>VLOOKUP(AU3,'5m歩行判定　男性用（変更厳禁）'!$B$11:$C$16,2,TRUE)</f>
        <v>5</v>
      </c>
      <c r="AW3" s="8">
        <v>6</v>
      </c>
      <c r="AX3" s="8">
        <f>VLOOKUP(AW3,'TUG判定　男性用（変更厳禁）'!$B$11:$C$16,2,TRUE)</f>
        <v>5</v>
      </c>
      <c r="AY3" s="8">
        <v>34</v>
      </c>
      <c r="AZ3" s="8">
        <f>VLOOKUP(AY3,'ファンクショナルリーチ判定　男性用（変更厳禁）'!$B$11:$C$16,2,TRUE)</f>
        <v>4</v>
      </c>
      <c r="BA3" s="81">
        <f>SUM(AP3,AR3,AT3,AV3,AX3,AZ3)</f>
        <v>29</v>
      </c>
      <c r="BB3" s="70">
        <v>7</v>
      </c>
      <c r="BC3" s="70">
        <v>20</v>
      </c>
      <c r="BD3" s="78">
        <v>25</v>
      </c>
      <c r="BE3" s="69"/>
      <c r="BF3" s="8"/>
      <c r="BG3" s="8"/>
      <c r="BH3" s="8"/>
      <c r="BI3" s="73"/>
    </row>
    <row r="4" spans="1:61">
      <c r="A4" s="3">
        <v>2</v>
      </c>
      <c r="F4" s="12" t="e">
        <f t="shared" ref="F4:F67" si="0">E4/(D4*D4)</f>
        <v>#DIV/0!</v>
      </c>
      <c r="H4" s="12" t="e">
        <f t="shared" ref="H4:H67" si="1">G4/(D4*D4)</f>
        <v>#DIV/0!</v>
      </c>
      <c r="K4" s="43"/>
      <c r="M4" s="45" t="s">
        <v>77</v>
      </c>
      <c r="O4" s="46" t="s">
        <v>79</v>
      </c>
      <c r="Q4" s="7">
        <f>VLOOKUP(P4,'握力判定　男性用（変更厳禁）'!$B$11:$C$16,2,TRUE)</f>
        <v>0</v>
      </c>
      <c r="S4" s="7">
        <f>VLOOKUP(R4,'長座位体前屈判定用　男性用（変更厳禁）'!$B$11:$C$16,2,TRUE)</f>
        <v>0</v>
      </c>
      <c r="U4" s="7">
        <f>VLOOKUP(T4,'開眼片足立ち判定　男性用（変更厳禁）'!$B$11:$C$16,2,TRUE)</f>
        <v>0</v>
      </c>
      <c r="W4" s="7">
        <f>VLOOKUP(V4,'5m歩行判定　男性用（変更厳禁）'!$B$11:$C$16,2,TRUE)</f>
        <v>5</v>
      </c>
      <c r="Y4" s="7">
        <f>VLOOKUP(X4,'TUG判定　男性用（変更厳禁）'!$B$11:$C$16,2,TRUE)</f>
        <v>5</v>
      </c>
      <c r="AA4" s="58">
        <f>VLOOKUP(Z4,'ファンクショナルリーチ判定　男性用（変更厳禁）'!$B$11:$C$16,2,TRUE)</f>
        <v>0</v>
      </c>
      <c r="AB4" s="7">
        <f t="shared" ref="AB4:AB67" si="2">SUM(Q4,S4,U4,W4,Y4,AA4)</f>
        <v>10</v>
      </c>
      <c r="AC4" s="63"/>
      <c r="AD4" s="63"/>
      <c r="AE4" s="67"/>
      <c r="AF4" s="61"/>
      <c r="AG4" s="7"/>
      <c r="AH4" s="7"/>
      <c r="AI4" s="7"/>
      <c r="AJ4" s="7"/>
      <c r="AL4" s="51" t="s">
        <v>77</v>
      </c>
      <c r="AN4" s="52" t="s">
        <v>79</v>
      </c>
      <c r="AP4" s="8">
        <f>VLOOKUP(AO4,'握力判定　男性用（変更厳禁）'!$B$11:$C$16,2,TRUE)</f>
        <v>0</v>
      </c>
      <c r="AR4" s="8">
        <f>VLOOKUP(AQ4,'長座位体前屈判定用　男性用（変更厳禁）'!$B$11:$C$16,2,TRUE)</f>
        <v>0</v>
      </c>
      <c r="AT4" s="8">
        <f>VLOOKUP(AS4,'開眼片足立ち判定　男性用（変更厳禁）'!$B$11:$C$16,2,TRUE)</f>
        <v>0</v>
      </c>
      <c r="AV4" s="8">
        <f>VLOOKUP(AU4,'5m歩行判定　男性用（変更厳禁）'!$B$11:$C$16,2,TRUE)</f>
        <v>5</v>
      </c>
      <c r="AX4" s="8">
        <f>VLOOKUP(AW4,'TUG判定　男性用（変更厳禁）'!$B$11:$C$16,2,TRUE)</f>
        <v>5</v>
      </c>
      <c r="AZ4" s="8">
        <f>VLOOKUP(AY4,'ファンクショナルリーチ判定　男性用（変更厳禁）'!$B$11:$C$16,2,TRUE)</f>
        <v>0</v>
      </c>
      <c r="BA4" s="81">
        <f t="shared" ref="BA4:BA67" si="3">SUM(AP4,AR4,AT4,AV4,AX4,AZ4)</f>
        <v>10</v>
      </c>
      <c r="BB4" s="70"/>
      <c r="BC4" s="70"/>
      <c r="BD4" s="78"/>
      <c r="BE4" s="69"/>
      <c r="BF4" s="8"/>
      <c r="BG4" s="8"/>
      <c r="BH4" s="8"/>
      <c r="BI4" s="73"/>
    </row>
    <row r="5" spans="1:61">
      <c r="A5" s="3">
        <v>3</v>
      </c>
      <c r="F5" s="12" t="e">
        <f t="shared" si="0"/>
        <v>#DIV/0!</v>
      </c>
      <c r="H5" s="12" t="e">
        <f t="shared" si="1"/>
        <v>#DIV/0!</v>
      </c>
      <c r="K5" s="43"/>
      <c r="M5" s="45" t="s">
        <v>77</v>
      </c>
      <c r="O5" s="46" t="s">
        <v>79</v>
      </c>
      <c r="Q5" s="7">
        <f>VLOOKUP(P5,'握力判定　男性用（変更厳禁）'!$B$11:$C$16,2,TRUE)</f>
        <v>0</v>
      </c>
      <c r="S5" s="7">
        <f>VLOOKUP(R5,'長座位体前屈判定用　男性用（変更厳禁）'!$B$11:$C$16,2,TRUE)</f>
        <v>0</v>
      </c>
      <c r="U5" s="7">
        <f>VLOOKUP(T5,'開眼片足立ち判定　男性用（変更厳禁）'!$B$11:$C$16,2,TRUE)</f>
        <v>0</v>
      </c>
      <c r="W5" s="7">
        <f>VLOOKUP(V5,'5m歩行判定　男性用（変更厳禁）'!$B$11:$C$16,2,TRUE)</f>
        <v>5</v>
      </c>
      <c r="Y5" s="7">
        <f>VLOOKUP(X5,'TUG判定　男性用（変更厳禁）'!$B$11:$C$16,2,TRUE)</f>
        <v>5</v>
      </c>
      <c r="AA5" s="58">
        <f>VLOOKUP(Z5,'ファンクショナルリーチ判定　男性用（変更厳禁）'!$B$11:$C$16,2,TRUE)</f>
        <v>0</v>
      </c>
      <c r="AB5" s="7">
        <f t="shared" si="2"/>
        <v>10</v>
      </c>
      <c r="AC5" s="63"/>
      <c r="AD5" s="63"/>
      <c r="AE5" s="67"/>
      <c r="AF5" s="61"/>
      <c r="AG5" s="7"/>
      <c r="AH5" s="7"/>
      <c r="AI5" s="7"/>
      <c r="AJ5" s="7"/>
      <c r="AL5" s="51" t="s">
        <v>77</v>
      </c>
      <c r="AN5" s="52" t="s">
        <v>79</v>
      </c>
      <c r="AP5" s="8">
        <f>VLOOKUP(AO5,'握力判定　男性用（変更厳禁）'!$B$11:$C$16,2,TRUE)</f>
        <v>0</v>
      </c>
      <c r="AR5" s="8">
        <f>VLOOKUP(AQ5,'長座位体前屈判定用　男性用（変更厳禁）'!$B$11:$C$16,2,TRUE)</f>
        <v>0</v>
      </c>
      <c r="AT5" s="8">
        <f>VLOOKUP(AS5,'開眼片足立ち判定　男性用（変更厳禁）'!$B$11:$C$16,2,TRUE)</f>
        <v>0</v>
      </c>
      <c r="AV5" s="8">
        <f>VLOOKUP(AU5,'5m歩行判定　男性用（変更厳禁）'!$B$11:$C$16,2,TRUE)</f>
        <v>5</v>
      </c>
      <c r="AX5" s="8">
        <f>VLOOKUP(AW5,'TUG判定　男性用（変更厳禁）'!$B$11:$C$16,2,TRUE)</f>
        <v>5</v>
      </c>
      <c r="AZ5" s="8">
        <f>VLOOKUP(AY5,'ファンクショナルリーチ判定　男性用（変更厳禁）'!$B$11:$C$16,2,TRUE)</f>
        <v>0</v>
      </c>
      <c r="BA5" s="81">
        <f t="shared" si="3"/>
        <v>10</v>
      </c>
      <c r="BB5" s="70"/>
      <c r="BC5" s="70"/>
      <c r="BD5" s="78"/>
      <c r="BE5" s="69"/>
      <c r="BF5" s="8"/>
      <c r="BG5" s="8"/>
      <c r="BH5" s="8"/>
      <c r="BI5" s="73"/>
    </row>
    <row r="6" spans="1:61">
      <c r="A6" s="3">
        <v>4</v>
      </c>
      <c r="F6" s="12" t="e">
        <f t="shared" si="0"/>
        <v>#DIV/0!</v>
      </c>
      <c r="H6" s="12" t="e">
        <f t="shared" si="1"/>
        <v>#DIV/0!</v>
      </c>
      <c r="K6" s="43"/>
      <c r="M6" s="45" t="s">
        <v>77</v>
      </c>
      <c r="O6" s="46" t="s">
        <v>79</v>
      </c>
      <c r="Q6" s="7">
        <f>VLOOKUP(P6,'握力判定　男性用（変更厳禁）'!$B$11:$C$16,2,TRUE)</f>
        <v>0</v>
      </c>
      <c r="S6" s="7">
        <f>VLOOKUP(R6,'長座位体前屈判定用　男性用（変更厳禁）'!$B$11:$C$16,2,TRUE)</f>
        <v>0</v>
      </c>
      <c r="U6" s="7">
        <f>VLOOKUP(T6,'開眼片足立ち判定　男性用（変更厳禁）'!$B$11:$C$16,2,TRUE)</f>
        <v>0</v>
      </c>
      <c r="W6" s="7">
        <f>VLOOKUP(V6,'5m歩行判定　男性用（変更厳禁）'!$B$11:$C$16,2,TRUE)</f>
        <v>5</v>
      </c>
      <c r="Y6" s="7">
        <f>VLOOKUP(X6,'TUG判定　男性用（変更厳禁）'!$B$11:$C$16,2,TRUE)</f>
        <v>5</v>
      </c>
      <c r="AA6" s="58">
        <f>VLOOKUP(Z6,'ファンクショナルリーチ判定　男性用（変更厳禁）'!$B$11:$C$16,2,TRUE)</f>
        <v>0</v>
      </c>
      <c r="AB6" s="7">
        <f t="shared" si="2"/>
        <v>10</v>
      </c>
      <c r="AC6" s="63"/>
      <c r="AD6" s="63"/>
      <c r="AE6" s="67"/>
      <c r="AF6" s="61"/>
      <c r="AG6" s="7"/>
      <c r="AH6" s="7"/>
      <c r="AI6" s="7"/>
      <c r="AJ6" s="7"/>
      <c r="AL6" s="51" t="s">
        <v>77</v>
      </c>
      <c r="AN6" s="52" t="s">
        <v>79</v>
      </c>
      <c r="AP6" s="8">
        <f>VLOOKUP(AO6,'握力判定　男性用（変更厳禁）'!$B$11:$C$16,2,TRUE)</f>
        <v>0</v>
      </c>
      <c r="AR6" s="8">
        <f>VLOOKUP(AQ6,'長座位体前屈判定用　男性用（変更厳禁）'!$B$11:$C$16,2,TRUE)</f>
        <v>0</v>
      </c>
      <c r="AT6" s="8">
        <f>VLOOKUP(AS6,'開眼片足立ち判定　男性用（変更厳禁）'!$B$11:$C$16,2,TRUE)</f>
        <v>0</v>
      </c>
      <c r="AV6" s="8">
        <f>VLOOKUP(AU6,'5m歩行判定　男性用（変更厳禁）'!$B$11:$C$16,2,TRUE)</f>
        <v>5</v>
      </c>
      <c r="AX6" s="8">
        <f>VLOOKUP(AW6,'TUG判定　男性用（変更厳禁）'!$B$11:$C$16,2,TRUE)</f>
        <v>5</v>
      </c>
      <c r="AZ6" s="8">
        <f>VLOOKUP(AY6,'ファンクショナルリーチ判定　男性用（変更厳禁）'!$B$11:$C$16,2,TRUE)</f>
        <v>0</v>
      </c>
      <c r="BA6" s="81">
        <f t="shared" si="3"/>
        <v>10</v>
      </c>
      <c r="BB6" s="70"/>
      <c r="BC6" s="70"/>
      <c r="BD6" s="78"/>
      <c r="BE6" s="69"/>
      <c r="BF6" s="8"/>
      <c r="BG6" s="8"/>
      <c r="BH6" s="8"/>
      <c r="BI6" s="73"/>
    </row>
    <row r="7" spans="1:61">
      <c r="A7" s="3">
        <v>5</v>
      </c>
      <c r="F7" s="12" t="e">
        <f t="shared" si="0"/>
        <v>#DIV/0!</v>
      </c>
      <c r="H7" s="12" t="e">
        <f t="shared" si="1"/>
        <v>#DIV/0!</v>
      </c>
      <c r="K7" s="43"/>
      <c r="M7" s="45" t="s">
        <v>77</v>
      </c>
      <c r="O7" s="46" t="s">
        <v>79</v>
      </c>
      <c r="Q7" s="7">
        <f>VLOOKUP(P7,'握力判定　男性用（変更厳禁）'!$B$11:$C$16,2,TRUE)</f>
        <v>0</v>
      </c>
      <c r="S7" s="7">
        <f>VLOOKUP(R7,'長座位体前屈判定用　男性用（変更厳禁）'!$B$11:$C$16,2,TRUE)</f>
        <v>0</v>
      </c>
      <c r="U7" s="7">
        <f>VLOOKUP(T7,'開眼片足立ち判定　男性用（変更厳禁）'!$B$11:$C$16,2,TRUE)</f>
        <v>0</v>
      </c>
      <c r="W7" s="7">
        <f>VLOOKUP(V7,'5m歩行判定　男性用（変更厳禁）'!$B$11:$C$16,2,TRUE)</f>
        <v>5</v>
      </c>
      <c r="Y7" s="7">
        <f>VLOOKUP(X7,'TUG判定　男性用（変更厳禁）'!$B$11:$C$16,2,TRUE)</f>
        <v>5</v>
      </c>
      <c r="AA7" s="58">
        <f>VLOOKUP(Z7,'ファンクショナルリーチ判定　男性用（変更厳禁）'!$B$11:$C$16,2,TRUE)</f>
        <v>0</v>
      </c>
      <c r="AB7" s="7">
        <f t="shared" si="2"/>
        <v>10</v>
      </c>
      <c r="AC7" s="63"/>
      <c r="AD7" s="63"/>
      <c r="AE7" s="67"/>
      <c r="AF7" s="61"/>
      <c r="AG7" s="7"/>
      <c r="AH7" s="7"/>
      <c r="AI7" s="7"/>
      <c r="AJ7" s="7"/>
      <c r="AL7" s="51" t="s">
        <v>77</v>
      </c>
      <c r="AN7" s="52" t="s">
        <v>79</v>
      </c>
      <c r="AP7" s="8">
        <f>VLOOKUP(AO7,'握力判定　男性用（変更厳禁）'!$B$11:$C$16,2,TRUE)</f>
        <v>0</v>
      </c>
      <c r="AR7" s="8">
        <f>VLOOKUP(AQ7,'長座位体前屈判定用　男性用（変更厳禁）'!$B$11:$C$16,2,TRUE)</f>
        <v>0</v>
      </c>
      <c r="AT7" s="8">
        <f>VLOOKUP(AS7,'開眼片足立ち判定　男性用（変更厳禁）'!$B$11:$C$16,2,TRUE)</f>
        <v>0</v>
      </c>
      <c r="AV7" s="8">
        <f>VLOOKUP(AU7,'5m歩行判定　男性用（変更厳禁）'!$B$11:$C$16,2,TRUE)</f>
        <v>5</v>
      </c>
      <c r="AX7" s="8">
        <f>VLOOKUP(AW7,'TUG判定　男性用（変更厳禁）'!$B$11:$C$16,2,TRUE)</f>
        <v>5</v>
      </c>
      <c r="AZ7" s="8">
        <f>VLOOKUP(AY7,'ファンクショナルリーチ判定　男性用（変更厳禁）'!$B$11:$C$16,2,TRUE)</f>
        <v>0</v>
      </c>
      <c r="BA7" s="81">
        <f t="shared" si="3"/>
        <v>10</v>
      </c>
      <c r="BB7" s="70"/>
      <c r="BC7" s="70"/>
      <c r="BD7" s="78"/>
      <c r="BE7" s="69"/>
      <c r="BF7" s="8"/>
      <c r="BG7" s="8"/>
      <c r="BH7" s="8"/>
      <c r="BI7" s="73"/>
    </row>
    <row r="8" spans="1:61">
      <c r="A8" s="3">
        <v>6</v>
      </c>
      <c r="F8" s="12" t="e">
        <f t="shared" si="0"/>
        <v>#DIV/0!</v>
      </c>
      <c r="H8" s="12" t="e">
        <f t="shared" si="1"/>
        <v>#DIV/0!</v>
      </c>
      <c r="K8" s="43"/>
      <c r="M8" s="45" t="s">
        <v>77</v>
      </c>
      <c r="O8" s="46" t="s">
        <v>79</v>
      </c>
      <c r="Q8" s="7">
        <f>VLOOKUP(P8,'握力判定　男性用（変更厳禁）'!$B$11:$C$16,2,TRUE)</f>
        <v>0</v>
      </c>
      <c r="S8" s="7">
        <f>VLOOKUP(R8,'長座位体前屈判定用　男性用（変更厳禁）'!$B$11:$C$16,2,TRUE)</f>
        <v>0</v>
      </c>
      <c r="U8" s="7">
        <f>VLOOKUP(T8,'開眼片足立ち判定　男性用（変更厳禁）'!$B$11:$C$16,2,TRUE)</f>
        <v>0</v>
      </c>
      <c r="W8" s="7">
        <f>VLOOKUP(V8,'5m歩行判定　男性用（変更厳禁）'!$B$11:$C$16,2,TRUE)</f>
        <v>5</v>
      </c>
      <c r="Y8" s="7">
        <f>VLOOKUP(X8,'TUG判定　男性用（変更厳禁）'!$B$11:$C$16,2,TRUE)</f>
        <v>5</v>
      </c>
      <c r="AA8" s="58">
        <f>VLOOKUP(Z8,'ファンクショナルリーチ判定　男性用（変更厳禁）'!$B$11:$C$16,2,TRUE)</f>
        <v>0</v>
      </c>
      <c r="AB8" s="7">
        <f t="shared" si="2"/>
        <v>10</v>
      </c>
      <c r="AC8" s="63"/>
      <c r="AD8" s="63"/>
      <c r="AE8" s="67"/>
      <c r="AF8" s="61"/>
      <c r="AG8" s="7"/>
      <c r="AH8" s="7"/>
      <c r="AI8" s="7"/>
      <c r="AJ8" s="7"/>
      <c r="AL8" s="51" t="s">
        <v>77</v>
      </c>
      <c r="AN8" s="52" t="s">
        <v>79</v>
      </c>
      <c r="AP8" s="8">
        <f>VLOOKUP(AO8,'握力判定　男性用（変更厳禁）'!$B$11:$C$16,2,TRUE)</f>
        <v>0</v>
      </c>
      <c r="AR8" s="8">
        <f>VLOOKUP(AQ8,'長座位体前屈判定用　男性用（変更厳禁）'!$B$11:$C$16,2,TRUE)</f>
        <v>0</v>
      </c>
      <c r="AT8" s="8">
        <f>VLOOKUP(AS8,'開眼片足立ち判定　男性用（変更厳禁）'!$B$11:$C$16,2,TRUE)</f>
        <v>0</v>
      </c>
      <c r="AV8" s="8">
        <f>VLOOKUP(AU8,'5m歩行判定　男性用（変更厳禁）'!$B$11:$C$16,2,TRUE)</f>
        <v>5</v>
      </c>
      <c r="AX8" s="8">
        <f>VLOOKUP(AW8,'TUG判定　男性用（変更厳禁）'!$B$11:$C$16,2,TRUE)</f>
        <v>5</v>
      </c>
      <c r="AZ8" s="8">
        <f>VLOOKUP(AY8,'ファンクショナルリーチ判定　男性用（変更厳禁）'!$B$11:$C$16,2,TRUE)</f>
        <v>0</v>
      </c>
      <c r="BA8" s="81">
        <f t="shared" si="3"/>
        <v>10</v>
      </c>
      <c r="BB8" s="70"/>
      <c r="BC8" s="70"/>
      <c r="BD8" s="78"/>
      <c r="BE8" s="69"/>
      <c r="BF8" s="8"/>
      <c r="BG8" s="8"/>
      <c r="BH8" s="8"/>
      <c r="BI8" s="73"/>
    </row>
    <row r="9" spans="1:61">
      <c r="A9" s="3">
        <v>7</v>
      </c>
      <c r="F9" s="12" t="e">
        <f t="shared" si="0"/>
        <v>#DIV/0!</v>
      </c>
      <c r="H9" s="12" t="e">
        <f t="shared" si="1"/>
        <v>#DIV/0!</v>
      </c>
      <c r="K9" s="43"/>
      <c r="M9" s="45" t="s">
        <v>77</v>
      </c>
      <c r="O9" s="46" t="s">
        <v>79</v>
      </c>
      <c r="Q9" s="7">
        <f>VLOOKUP(P9,'握力判定　男性用（変更厳禁）'!$B$11:$C$16,2,TRUE)</f>
        <v>0</v>
      </c>
      <c r="S9" s="7">
        <f>VLOOKUP(R9,'長座位体前屈判定用　男性用（変更厳禁）'!$B$11:$C$16,2,TRUE)</f>
        <v>0</v>
      </c>
      <c r="T9" s="36"/>
      <c r="U9" s="7">
        <f>VLOOKUP(T9,'開眼片足立ち判定　男性用（変更厳禁）'!$B$11:$C$16,2,TRUE)</f>
        <v>0</v>
      </c>
      <c r="W9" s="7">
        <f>VLOOKUP(V9,'5m歩行判定　男性用（変更厳禁）'!$B$11:$C$16,2,TRUE)</f>
        <v>5</v>
      </c>
      <c r="Y9" s="7">
        <f>VLOOKUP(X9,'TUG判定　男性用（変更厳禁）'!$B$11:$C$16,2,TRUE)</f>
        <v>5</v>
      </c>
      <c r="AA9" s="58">
        <f>VLOOKUP(Z9,'ファンクショナルリーチ判定　男性用（変更厳禁）'!$B$11:$C$16,2,TRUE)</f>
        <v>0</v>
      </c>
      <c r="AB9" s="7">
        <f t="shared" si="2"/>
        <v>10</v>
      </c>
      <c r="AC9" s="63"/>
      <c r="AD9" s="63"/>
      <c r="AE9" s="67"/>
      <c r="AF9" s="61"/>
      <c r="AG9" s="7"/>
      <c r="AH9" s="7"/>
      <c r="AI9" s="7"/>
      <c r="AJ9" s="7"/>
      <c r="AL9" s="51" t="s">
        <v>77</v>
      </c>
      <c r="AN9" s="52" t="s">
        <v>79</v>
      </c>
      <c r="AP9" s="8">
        <f>VLOOKUP(AO9,'握力判定　男性用（変更厳禁）'!$B$11:$C$16,2,TRUE)</f>
        <v>0</v>
      </c>
      <c r="AR9" s="8">
        <f>VLOOKUP(AQ9,'長座位体前屈判定用　男性用（変更厳禁）'!$B$11:$C$16,2,TRUE)</f>
        <v>0</v>
      </c>
      <c r="AT9" s="8">
        <f>VLOOKUP(AS9,'開眼片足立ち判定　男性用（変更厳禁）'!$B$11:$C$16,2,TRUE)</f>
        <v>0</v>
      </c>
      <c r="AV9" s="8">
        <f>VLOOKUP(AU9,'5m歩行判定　男性用（変更厳禁）'!$B$11:$C$16,2,TRUE)</f>
        <v>5</v>
      </c>
      <c r="AX9" s="8">
        <f>VLOOKUP(AW9,'TUG判定　男性用（変更厳禁）'!$B$11:$C$16,2,TRUE)</f>
        <v>5</v>
      </c>
      <c r="AZ9" s="8">
        <f>VLOOKUP(AY9,'ファンクショナルリーチ判定　男性用（変更厳禁）'!$B$11:$C$16,2,TRUE)</f>
        <v>0</v>
      </c>
      <c r="BA9" s="81">
        <f t="shared" si="3"/>
        <v>10</v>
      </c>
      <c r="BB9" s="70"/>
      <c r="BC9" s="70"/>
      <c r="BD9" s="78"/>
      <c r="BE9" s="69"/>
      <c r="BF9" s="8"/>
      <c r="BG9" s="8"/>
      <c r="BH9" s="8"/>
      <c r="BI9" s="73"/>
    </row>
    <row r="10" spans="1:61">
      <c r="A10" s="3">
        <v>8</v>
      </c>
      <c r="F10" s="12" t="e">
        <f t="shared" si="0"/>
        <v>#DIV/0!</v>
      </c>
      <c r="H10" s="12" t="e">
        <f t="shared" si="1"/>
        <v>#DIV/0!</v>
      </c>
      <c r="K10" s="43"/>
      <c r="M10" s="45" t="s">
        <v>77</v>
      </c>
      <c r="O10" s="46" t="s">
        <v>79</v>
      </c>
      <c r="Q10" s="7">
        <f>VLOOKUP(P10,'握力判定　男性用（変更厳禁）'!$B$11:$C$16,2,TRUE)</f>
        <v>0</v>
      </c>
      <c r="S10" s="7">
        <f>VLOOKUP(R10,'長座位体前屈判定用　男性用（変更厳禁）'!$B$11:$C$16,2,TRUE)</f>
        <v>0</v>
      </c>
      <c r="U10" s="7">
        <f>VLOOKUP(T10,'開眼片足立ち判定　男性用（変更厳禁）'!$B$11:$C$16,2,TRUE)</f>
        <v>0</v>
      </c>
      <c r="W10" s="7">
        <f>VLOOKUP(V10,'5m歩行判定　男性用（変更厳禁）'!$B$11:$C$16,2,TRUE)</f>
        <v>5</v>
      </c>
      <c r="Y10" s="7">
        <f>VLOOKUP(X10,'TUG判定　男性用（変更厳禁）'!$B$11:$C$16,2,TRUE)</f>
        <v>5</v>
      </c>
      <c r="AA10" s="58">
        <f>VLOOKUP(Z10,'ファンクショナルリーチ判定　男性用（変更厳禁）'!$B$11:$C$16,2,TRUE)</f>
        <v>0</v>
      </c>
      <c r="AB10" s="7">
        <f t="shared" si="2"/>
        <v>10</v>
      </c>
      <c r="AC10" s="63"/>
      <c r="AD10" s="63"/>
      <c r="AE10" s="67"/>
      <c r="AF10" s="61"/>
      <c r="AG10" s="7"/>
      <c r="AH10" s="7"/>
      <c r="AI10" s="7"/>
      <c r="AJ10" s="7"/>
      <c r="AL10" s="51" t="s">
        <v>77</v>
      </c>
      <c r="AN10" s="52" t="s">
        <v>79</v>
      </c>
      <c r="AP10" s="8">
        <f>VLOOKUP(AO10,'握力判定　男性用（変更厳禁）'!$B$11:$C$16,2,TRUE)</f>
        <v>0</v>
      </c>
      <c r="AR10" s="8">
        <f>VLOOKUP(AQ10,'長座位体前屈判定用　男性用（変更厳禁）'!$B$11:$C$16,2,TRUE)</f>
        <v>0</v>
      </c>
      <c r="AT10" s="8">
        <f>VLOOKUP(AS10,'開眼片足立ち判定　男性用（変更厳禁）'!$B$11:$C$16,2,TRUE)</f>
        <v>0</v>
      </c>
      <c r="AV10" s="8">
        <f>VLOOKUP(AU10,'5m歩行判定　男性用（変更厳禁）'!$B$11:$C$16,2,TRUE)</f>
        <v>5</v>
      </c>
      <c r="AX10" s="8">
        <f>VLOOKUP(AW10,'TUG判定　男性用（変更厳禁）'!$B$11:$C$16,2,TRUE)</f>
        <v>5</v>
      </c>
      <c r="AZ10" s="8">
        <f>VLOOKUP(AY10,'ファンクショナルリーチ判定　男性用（変更厳禁）'!$B$11:$C$16,2,TRUE)</f>
        <v>0</v>
      </c>
      <c r="BA10" s="81">
        <f t="shared" si="3"/>
        <v>10</v>
      </c>
      <c r="BB10" s="70"/>
      <c r="BC10" s="70"/>
      <c r="BD10" s="78"/>
      <c r="BE10" s="69"/>
      <c r="BF10" s="8"/>
      <c r="BG10" s="8"/>
      <c r="BH10" s="8"/>
      <c r="BI10" s="73"/>
    </row>
    <row r="11" spans="1:61">
      <c r="A11" s="3">
        <v>9</v>
      </c>
      <c r="F11" s="12" t="e">
        <f t="shared" si="0"/>
        <v>#DIV/0!</v>
      </c>
      <c r="H11" s="12" t="e">
        <f t="shared" si="1"/>
        <v>#DIV/0!</v>
      </c>
      <c r="K11" s="43"/>
      <c r="M11" s="45" t="s">
        <v>77</v>
      </c>
      <c r="O11" s="46" t="s">
        <v>79</v>
      </c>
      <c r="Q11" s="7">
        <f>VLOOKUP(P11,'握力判定　男性用（変更厳禁）'!$B$11:$C$16,2,TRUE)</f>
        <v>0</v>
      </c>
      <c r="S11" s="7">
        <f>VLOOKUP(R11,'長座位体前屈判定用　男性用（変更厳禁）'!$B$11:$C$16,2,TRUE)</f>
        <v>0</v>
      </c>
      <c r="U11" s="7">
        <f>VLOOKUP(T11,'開眼片足立ち判定　男性用（変更厳禁）'!$B$11:$C$16,2,TRUE)</f>
        <v>0</v>
      </c>
      <c r="W11" s="7">
        <f>VLOOKUP(V11,'5m歩行判定　男性用（変更厳禁）'!$B$11:$C$16,2,TRUE)</f>
        <v>5</v>
      </c>
      <c r="Y11" s="7">
        <f>VLOOKUP(X11,'TUG判定　男性用（変更厳禁）'!$B$11:$C$16,2,TRUE)</f>
        <v>5</v>
      </c>
      <c r="AA11" s="58">
        <f>VLOOKUP(Z11,'ファンクショナルリーチ判定　男性用（変更厳禁）'!$B$11:$C$16,2,TRUE)</f>
        <v>0</v>
      </c>
      <c r="AB11" s="7">
        <f t="shared" si="2"/>
        <v>10</v>
      </c>
      <c r="AC11" s="63"/>
      <c r="AD11" s="63"/>
      <c r="AE11" s="67"/>
      <c r="AF11" s="61"/>
      <c r="AG11" s="7"/>
      <c r="AH11" s="7"/>
      <c r="AI11" s="7"/>
      <c r="AJ11" s="7"/>
      <c r="AL11" s="51" t="s">
        <v>77</v>
      </c>
      <c r="AN11" s="52" t="s">
        <v>79</v>
      </c>
      <c r="AP11" s="8">
        <f>VLOOKUP(AO11,'握力判定　男性用（変更厳禁）'!$B$11:$C$16,2,TRUE)</f>
        <v>0</v>
      </c>
      <c r="AR11" s="8">
        <f>VLOOKUP(AQ11,'長座位体前屈判定用　男性用（変更厳禁）'!$B$11:$C$16,2,TRUE)</f>
        <v>0</v>
      </c>
      <c r="AT11" s="8">
        <f>VLOOKUP(AS11,'開眼片足立ち判定　男性用（変更厳禁）'!$B$11:$C$16,2,TRUE)</f>
        <v>0</v>
      </c>
      <c r="AV11" s="8">
        <f>VLOOKUP(AU11,'5m歩行判定　男性用（変更厳禁）'!$B$11:$C$16,2,TRUE)</f>
        <v>5</v>
      </c>
      <c r="AX11" s="8">
        <f>VLOOKUP(AW11,'TUG判定　男性用（変更厳禁）'!$B$11:$C$16,2,TRUE)</f>
        <v>5</v>
      </c>
      <c r="AZ11" s="8">
        <f>VLOOKUP(AY11,'ファンクショナルリーチ判定　男性用（変更厳禁）'!$B$11:$C$16,2,TRUE)</f>
        <v>0</v>
      </c>
      <c r="BA11" s="81">
        <f t="shared" si="3"/>
        <v>10</v>
      </c>
      <c r="BB11" s="70"/>
      <c r="BC11" s="70"/>
      <c r="BD11" s="78"/>
      <c r="BE11" s="69"/>
      <c r="BF11" s="8"/>
      <c r="BG11" s="8"/>
      <c r="BH11" s="8"/>
      <c r="BI11" s="73"/>
    </row>
    <row r="12" spans="1:61">
      <c r="A12" s="3">
        <v>10</v>
      </c>
      <c r="F12" s="12" t="e">
        <f t="shared" si="0"/>
        <v>#DIV/0!</v>
      </c>
      <c r="H12" s="12" t="e">
        <f t="shared" si="1"/>
        <v>#DIV/0!</v>
      </c>
      <c r="K12" s="43"/>
      <c r="M12" s="45" t="s">
        <v>77</v>
      </c>
      <c r="O12" s="46" t="s">
        <v>79</v>
      </c>
      <c r="Q12" s="7">
        <f>VLOOKUP(P12,'握力判定　男性用（変更厳禁）'!$B$11:$C$16,2,TRUE)</f>
        <v>0</v>
      </c>
      <c r="S12" s="7">
        <f>VLOOKUP(R12,'長座位体前屈判定用　男性用（変更厳禁）'!$B$11:$C$16,2,TRUE)</f>
        <v>0</v>
      </c>
      <c r="U12" s="7">
        <f>VLOOKUP(T12,'開眼片足立ち判定　男性用（変更厳禁）'!$B$11:$C$16,2,TRUE)</f>
        <v>0</v>
      </c>
      <c r="W12" s="7">
        <f>VLOOKUP(V12,'5m歩行判定　男性用（変更厳禁）'!$B$11:$C$16,2,TRUE)</f>
        <v>5</v>
      </c>
      <c r="Y12" s="7">
        <f>VLOOKUP(X12,'TUG判定　男性用（変更厳禁）'!$B$11:$C$16,2,TRUE)</f>
        <v>5</v>
      </c>
      <c r="AA12" s="58">
        <f>VLOOKUP(Z12,'ファンクショナルリーチ判定　男性用（変更厳禁）'!$B$11:$C$16,2,TRUE)</f>
        <v>0</v>
      </c>
      <c r="AB12" s="7">
        <f t="shared" si="2"/>
        <v>10</v>
      </c>
      <c r="AC12" s="63"/>
      <c r="AD12" s="63"/>
      <c r="AE12" s="67"/>
      <c r="AF12" s="61"/>
      <c r="AG12" s="7"/>
      <c r="AH12" s="7"/>
      <c r="AI12" s="7"/>
      <c r="AJ12" s="7"/>
      <c r="AL12" s="51" t="s">
        <v>77</v>
      </c>
      <c r="AN12" s="52" t="s">
        <v>79</v>
      </c>
      <c r="AP12" s="8">
        <f>VLOOKUP(AO12,'握力判定　男性用（変更厳禁）'!$B$11:$C$16,2,TRUE)</f>
        <v>0</v>
      </c>
      <c r="AR12" s="8">
        <f>VLOOKUP(AQ12,'長座位体前屈判定用　男性用（変更厳禁）'!$B$11:$C$16,2,TRUE)</f>
        <v>0</v>
      </c>
      <c r="AT12" s="8">
        <f>VLOOKUP(AS12,'開眼片足立ち判定　男性用（変更厳禁）'!$B$11:$C$16,2,TRUE)</f>
        <v>0</v>
      </c>
      <c r="AV12" s="8">
        <f>VLOOKUP(AU12,'5m歩行判定　男性用（変更厳禁）'!$B$11:$C$16,2,TRUE)</f>
        <v>5</v>
      </c>
      <c r="AX12" s="8">
        <f>VLOOKUP(AW12,'TUG判定　男性用（変更厳禁）'!$B$11:$C$16,2,TRUE)</f>
        <v>5</v>
      </c>
      <c r="AZ12" s="8">
        <f>VLOOKUP(AY12,'ファンクショナルリーチ判定　男性用（変更厳禁）'!$B$11:$C$16,2,TRUE)</f>
        <v>0</v>
      </c>
      <c r="BA12" s="81">
        <f t="shared" si="3"/>
        <v>10</v>
      </c>
      <c r="BB12" s="70"/>
      <c r="BC12" s="70"/>
      <c r="BD12" s="78"/>
      <c r="BE12" s="69"/>
      <c r="BF12" s="8"/>
      <c r="BG12" s="8"/>
      <c r="BH12" s="8"/>
      <c r="BI12" s="73"/>
    </row>
    <row r="13" spans="1:61">
      <c r="A13" s="3">
        <v>11</v>
      </c>
      <c r="F13" s="12" t="e">
        <f t="shared" si="0"/>
        <v>#DIV/0!</v>
      </c>
      <c r="H13" s="12" t="e">
        <f t="shared" si="1"/>
        <v>#DIV/0!</v>
      </c>
      <c r="K13" s="43"/>
      <c r="M13" s="45" t="s">
        <v>77</v>
      </c>
      <c r="O13" s="46" t="s">
        <v>79</v>
      </c>
      <c r="Q13" s="7">
        <f>VLOOKUP(P13,'握力判定　男性用（変更厳禁）'!$B$11:$C$16,2,TRUE)</f>
        <v>0</v>
      </c>
      <c r="S13" s="7">
        <f>VLOOKUP(R13,'長座位体前屈判定用　男性用（変更厳禁）'!$B$11:$C$16,2,TRUE)</f>
        <v>0</v>
      </c>
      <c r="U13" s="7">
        <f>VLOOKUP(T13,'開眼片足立ち判定　男性用（変更厳禁）'!$B$11:$C$16,2,TRUE)</f>
        <v>0</v>
      </c>
      <c r="W13" s="7">
        <f>VLOOKUP(V13,'5m歩行判定　男性用（変更厳禁）'!$B$11:$C$16,2,TRUE)</f>
        <v>5</v>
      </c>
      <c r="Y13" s="7">
        <f>VLOOKUP(X13,'TUG判定　男性用（変更厳禁）'!$B$11:$C$16,2,TRUE)</f>
        <v>5</v>
      </c>
      <c r="AA13" s="58">
        <f>VLOOKUP(Z13,'ファンクショナルリーチ判定　男性用（変更厳禁）'!$B$11:$C$16,2,TRUE)</f>
        <v>0</v>
      </c>
      <c r="AB13" s="7">
        <f t="shared" si="2"/>
        <v>10</v>
      </c>
      <c r="AC13" s="63"/>
      <c r="AD13" s="63"/>
      <c r="AE13" s="67"/>
      <c r="AF13" s="61"/>
      <c r="AG13" s="7"/>
      <c r="AH13" s="7"/>
      <c r="AI13" s="7"/>
      <c r="AJ13" s="7"/>
      <c r="AL13" s="51" t="s">
        <v>77</v>
      </c>
      <c r="AN13" s="52" t="s">
        <v>79</v>
      </c>
      <c r="AP13" s="8">
        <f>VLOOKUP(AO13,'握力判定　男性用（変更厳禁）'!$B$11:$C$16,2,TRUE)</f>
        <v>0</v>
      </c>
      <c r="AR13" s="8">
        <f>VLOOKUP(AQ13,'長座位体前屈判定用　男性用（変更厳禁）'!$B$11:$C$16,2,TRUE)</f>
        <v>0</v>
      </c>
      <c r="AT13" s="8">
        <f>VLOOKUP(AS13,'開眼片足立ち判定　男性用（変更厳禁）'!$B$11:$C$16,2,TRUE)</f>
        <v>0</v>
      </c>
      <c r="AV13" s="8">
        <f>VLOOKUP(AU13,'5m歩行判定　男性用（変更厳禁）'!$B$11:$C$16,2,TRUE)</f>
        <v>5</v>
      </c>
      <c r="AX13" s="8">
        <f>VLOOKUP(AW13,'TUG判定　男性用（変更厳禁）'!$B$11:$C$16,2,TRUE)</f>
        <v>5</v>
      </c>
      <c r="AZ13" s="8">
        <f>VLOOKUP(AY13,'ファンクショナルリーチ判定　男性用（変更厳禁）'!$B$11:$C$16,2,TRUE)</f>
        <v>0</v>
      </c>
      <c r="BA13" s="81">
        <f t="shared" si="3"/>
        <v>10</v>
      </c>
      <c r="BB13" s="70"/>
      <c r="BC13" s="70"/>
      <c r="BD13" s="78"/>
      <c r="BE13" s="69"/>
      <c r="BF13" s="8"/>
      <c r="BG13" s="8"/>
      <c r="BH13" s="8"/>
      <c r="BI13" s="73"/>
    </row>
    <row r="14" spans="1:61">
      <c r="A14" s="3">
        <v>12</v>
      </c>
      <c r="F14" s="12" t="e">
        <f t="shared" si="0"/>
        <v>#DIV/0!</v>
      </c>
      <c r="H14" s="12" t="e">
        <f t="shared" si="1"/>
        <v>#DIV/0!</v>
      </c>
      <c r="K14" s="43"/>
      <c r="M14" s="45" t="s">
        <v>77</v>
      </c>
      <c r="O14" s="46" t="s">
        <v>79</v>
      </c>
      <c r="Q14" s="7">
        <f>VLOOKUP(P14,'握力判定　男性用（変更厳禁）'!$B$11:$C$16,2,TRUE)</f>
        <v>0</v>
      </c>
      <c r="S14" s="7">
        <f>VLOOKUP(R14,'長座位体前屈判定用　男性用（変更厳禁）'!$B$11:$C$16,2,TRUE)</f>
        <v>0</v>
      </c>
      <c r="U14" s="7">
        <f>VLOOKUP(T14,'開眼片足立ち判定　男性用（変更厳禁）'!$B$11:$C$16,2,TRUE)</f>
        <v>0</v>
      </c>
      <c r="W14" s="7">
        <f>VLOOKUP(V14,'5m歩行判定　男性用（変更厳禁）'!$B$11:$C$16,2,TRUE)</f>
        <v>5</v>
      </c>
      <c r="Y14" s="7">
        <f>VLOOKUP(X14,'TUG判定　男性用（変更厳禁）'!$B$11:$C$16,2,TRUE)</f>
        <v>5</v>
      </c>
      <c r="AA14" s="58">
        <f>VLOOKUP(Z14,'ファンクショナルリーチ判定　男性用（変更厳禁）'!$B$11:$C$16,2,TRUE)</f>
        <v>0</v>
      </c>
      <c r="AB14" s="7">
        <f t="shared" si="2"/>
        <v>10</v>
      </c>
      <c r="AC14" s="63"/>
      <c r="AD14" s="63"/>
      <c r="AE14" s="67"/>
      <c r="AF14" s="61"/>
      <c r="AG14" s="7"/>
      <c r="AH14" s="7"/>
      <c r="AI14" s="7"/>
      <c r="AJ14" s="7"/>
      <c r="AL14" s="51" t="s">
        <v>77</v>
      </c>
      <c r="AN14" s="52" t="s">
        <v>79</v>
      </c>
      <c r="AP14" s="8">
        <f>VLOOKUP(AO14,'握力判定　男性用（変更厳禁）'!$B$11:$C$16,2,TRUE)</f>
        <v>0</v>
      </c>
      <c r="AR14" s="8">
        <f>VLOOKUP(AQ14,'長座位体前屈判定用　男性用（変更厳禁）'!$B$11:$C$16,2,TRUE)</f>
        <v>0</v>
      </c>
      <c r="AT14" s="8">
        <f>VLOOKUP(AS14,'開眼片足立ち判定　男性用（変更厳禁）'!$B$11:$C$16,2,TRUE)</f>
        <v>0</v>
      </c>
      <c r="AV14" s="8">
        <f>VLOOKUP(AU14,'5m歩行判定　男性用（変更厳禁）'!$B$11:$C$16,2,TRUE)</f>
        <v>5</v>
      </c>
      <c r="AX14" s="8">
        <f>VLOOKUP(AW14,'TUG判定　男性用（変更厳禁）'!$B$11:$C$16,2,TRUE)</f>
        <v>5</v>
      </c>
      <c r="AZ14" s="8">
        <f>VLOOKUP(AY14,'ファンクショナルリーチ判定　男性用（変更厳禁）'!$B$11:$C$16,2,TRUE)</f>
        <v>0</v>
      </c>
      <c r="BA14" s="81">
        <f t="shared" si="3"/>
        <v>10</v>
      </c>
      <c r="BB14" s="70"/>
      <c r="BC14" s="70"/>
      <c r="BD14" s="78"/>
      <c r="BE14" s="69"/>
      <c r="BF14" s="8"/>
      <c r="BG14" s="8"/>
      <c r="BH14" s="8"/>
      <c r="BI14" s="73"/>
    </row>
    <row r="15" spans="1:61">
      <c r="A15" s="3">
        <v>13</v>
      </c>
      <c r="F15" s="12" t="e">
        <f t="shared" si="0"/>
        <v>#DIV/0!</v>
      </c>
      <c r="H15" s="12" t="e">
        <f t="shared" si="1"/>
        <v>#DIV/0!</v>
      </c>
      <c r="K15" s="43"/>
      <c r="M15" s="45" t="s">
        <v>77</v>
      </c>
      <c r="O15" s="46" t="s">
        <v>79</v>
      </c>
      <c r="Q15" s="7">
        <f>VLOOKUP(P15,'握力判定　男性用（変更厳禁）'!$B$11:$C$16,2,TRUE)</f>
        <v>0</v>
      </c>
      <c r="S15" s="7">
        <f>VLOOKUP(R15,'長座位体前屈判定用　男性用（変更厳禁）'!$B$11:$C$16,2,TRUE)</f>
        <v>0</v>
      </c>
      <c r="U15" s="7">
        <f>VLOOKUP(T15,'開眼片足立ち判定　男性用（変更厳禁）'!$B$11:$C$16,2,TRUE)</f>
        <v>0</v>
      </c>
      <c r="W15" s="7">
        <f>VLOOKUP(V15,'5m歩行判定　男性用（変更厳禁）'!$B$11:$C$16,2,TRUE)</f>
        <v>5</v>
      </c>
      <c r="Y15" s="7">
        <f>VLOOKUP(X15,'TUG判定　男性用（変更厳禁）'!$B$11:$C$16,2,TRUE)</f>
        <v>5</v>
      </c>
      <c r="AA15" s="58">
        <f>VLOOKUP(Z15,'ファンクショナルリーチ判定　男性用（変更厳禁）'!$B$11:$C$16,2,TRUE)</f>
        <v>0</v>
      </c>
      <c r="AB15" s="7">
        <f t="shared" si="2"/>
        <v>10</v>
      </c>
      <c r="AC15" s="63"/>
      <c r="AD15" s="63"/>
      <c r="AE15" s="67"/>
      <c r="AF15" s="61"/>
      <c r="AG15" s="7"/>
      <c r="AH15" s="7"/>
      <c r="AI15" s="7"/>
      <c r="AJ15" s="7"/>
      <c r="AL15" s="51" t="s">
        <v>77</v>
      </c>
      <c r="AN15" s="52" t="s">
        <v>79</v>
      </c>
      <c r="AP15" s="8">
        <f>VLOOKUP(AO15,'握力判定　男性用（変更厳禁）'!$B$11:$C$16,2,TRUE)</f>
        <v>0</v>
      </c>
      <c r="AR15" s="8">
        <f>VLOOKUP(AQ15,'長座位体前屈判定用　男性用（変更厳禁）'!$B$11:$C$16,2,TRUE)</f>
        <v>0</v>
      </c>
      <c r="AT15" s="8">
        <f>VLOOKUP(AS15,'開眼片足立ち判定　男性用（変更厳禁）'!$B$11:$C$16,2,TRUE)</f>
        <v>0</v>
      </c>
      <c r="AV15" s="8">
        <f>VLOOKUP(AU15,'5m歩行判定　男性用（変更厳禁）'!$B$11:$C$16,2,TRUE)</f>
        <v>5</v>
      </c>
      <c r="AX15" s="8">
        <f>VLOOKUP(AW15,'TUG判定　男性用（変更厳禁）'!$B$11:$C$16,2,TRUE)</f>
        <v>5</v>
      </c>
      <c r="AZ15" s="8">
        <f>VLOOKUP(AY15,'ファンクショナルリーチ判定　男性用（変更厳禁）'!$B$11:$C$16,2,TRUE)</f>
        <v>0</v>
      </c>
      <c r="BA15" s="81">
        <f t="shared" si="3"/>
        <v>10</v>
      </c>
      <c r="BB15" s="70"/>
      <c r="BC15" s="70"/>
      <c r="BD15" s="78"/>
      <c r="BE15" s="69"/>
      <c r="BF15" s="8"/>
      <c r="BG15" s="8"/>
      <c r="BH15" s="8"/>
      <c r="BI15" s="73"/>
    </row>
    <row r="16" spans="1:61">
      <c r="A16" s="3">
        <v>14</v>
      </c>
      <c r="F16" s="12" t="e">
        <f t="shared" si="0"/>
        <v>#DIV/0!</v>
      </c>
      <c r="H16" s="12" t="e">
        <f t="shared" si="1"/>
        <v>#DIV/0!</v>
      </c>
      <c r="K16" s="43"/>
      <c r="M16" s="45" t="s">
        <v>77</v>
      </c>
      <c r="O16" s="46" t="s">
        <v>79</v>
      </c>
      <c r="Q16" s="7">
        <f>VLOOKUP(P16,'握力判定　男性用（変更厳禁）'!$B$11:$C$16,2,TRUE)</f>
        <v>0</v>
      </c>
      <c r="S16" s="7">
        <f>VLOOKUP(R16,'長座位体前屈判定用　男性用（変更厳禁）'!$B$11:$C$16,2,TRUE)</f>
        <v>0</v>
      </c>
      <c r="U16" s="7">
        <f>VLOOKUP(T16,'開眼片足立ち判定　男性用（変更厳禁）'!$B$11:$C$16,2,TRUE)</f>
        <v>0</v>
      </c>
      <c r="W16" s="7">
        <f>VLOOKUP(V16,'5m歩行判定　男性用（変更厳禁）'!$B$11:$C$16,2,TRUE)</f>
        <v>5</v>
      </c>
      <c r="Y16" s="7">
        <f>VLOOKUP(X16,'TUG判定　男性用（変更厳禁）'!$B$11:$C$16,2,TRUE)</f>
        <v>5</v>
      </c>
      <c r="AA16" s="58">
        <f>VLOOKUP(Z16,'ファンクショナルリーチ判定　男性用（変更厳禁）'!$B$11:$C$16,2,TRUE)</f>
        <v>0</v>
      </c>
      <c r="AB16" s="7">
        <f t="shared" si="2"/>
        <v>10</v>
      </c>
      <c r="AC16" s="63"/>
      <c r="AD16" s="63"/>
      <c r="AE16" s="67"/>
      <c r="AF16" s="61"/>
      <c r="AG16" s="7"/>
      <c r="AH16" s="7"/>
      <c r="AI16" s="7"/>
      <c r="AJ16" s="7"/>
      <c r="AL16" s="51" t="s">
        <v>77</v>
      </c>
      <c r="AN16" s="52" t="s">
        <v>79</v>
      </c>
      <c r="AP16" s="8">
        <f>VLOOKUP(AO16,'握力判定　男性用（変更厳禁）'!$B$11:$C$16,2,TRUE)</f>
        <v>0</v>
      </c>
      <c r="AR16" s="8">
        <f>VLOOKUP(AQ16,'長座位体前屈判定用　男性用（変更厳禁）'!$B$11:$C$16,2,TRUE)</f>
        <v>0</v>
      </c>
      <c r="AT16" s="8">
        <f>VLOOKUP(AS16,'開眼片足立ち判定　男性用（変更厳禁）'!$B$11:$C$16,2,TRUE)</f>
        <v>0</v>
      </c>
      <c r="AV16" s="8">
        <f>VLOOKUP(AU16,'5m歩行判定　男性用（変更厳禁）'!$B$11:$C$16,2,TRUE)</f>
        <v>5</v>
      </c>
      <c r="AX16" s="8">
        <f>VLOOKUP(AW16,'TUG判定　男性用（変更厳禁）'!$B$11:$C$16,2,TRUE)</f>
        <v>5</v>
      </c>
      <c r="AZ16" s="8">
        <f>VLOOKUP(AY16,'ファンクショナルリーチ判定　男性用（変更厳禁）'!$B$11:$C$16,2,TRUE)</f>
        <v>0</v>
      </c>
      <c r="BA16" s="81">
        <f t="shared" si="3"/>
        <v>10</v>
      </c>
      <c r="BB16" s="70"/>
      <c r="BC16" s="70"/>
      <c r="BD16" s="78"/>
      <c r="BE16" s="69"/>
      <c r="BF16" s="8"/>
      <c r="BG16" s="8"/>
      <c r="BH16" s="8"/>
      <c r="BI16" s="73"/>
    </row>
    <row r="17" spans="1:61">
      <c r="A17" s="3">
        <v>15</v>
      </c>
      <c r="F17" s="12" t="e">
        <f t="shared" si="0"/>
        <v>#DIV/0!</v>
      </c>
      <c r="H17" s="12" t="e">
        <f t="shared" si="1"/>
        <v>#DIV/0!</v>
      </c>
      <c r="K17" s="43"/>
      <c r="M17" s="45" t="s">
        <v>77</v>
      </c>
      <c r="O17" s="46" t="s">
        <v>79</v>
      </c>
      <c r="Q17" s="7">
        <f>VLOOKUP(P17,'握力判定　男性用（変更厳禁）'!$B$11:$C$16,2,TRUE)</f>
        <v>0</v>
      </c>
      <c r="S17" s="7">
        <f>VLOOKUP(R17,'長座位体前屈判定用　男性用（変更厳禁）'!$B$11:$C$16,2,TRUE)</f>
        <v>0</v>
      </c>
      <c r="U17" s="7">
        <f>VLOOKUP(T17,'開眼片足立ち判定　男性用（変更厳禁）'!$B$11:$C$16,2,TRUE)</f>
        <v>0</v>
      </c>
      <c r="W17" s="7">
        <f>VLOOKUP(V17,'5m歩行判定　男性用（変更厳禁）'!$B$11:$C$16,2,TRUE)</f>
        <v>5</v>
      </c>
      <c r="Y17" s="7">
        <f>VLOOKUP(X17,'TUG判定　男性用（変更厳禁）'!$B$11:$C$16,2,TRUE)</f>
        <v>5</v>
      </c>
      <c r="AA17" s="58">
        <f>VLOOKUP(Z17,'ファンクショナルリーチ判定　男性用（変更厳禁）'!$B$11:$C$16,2,TRUE)</f>
        <v>0</v>
      </c>
      <c r="AB17" s="7">
        <f t="shared" si="2"/>
        <v>10</v>
      </c>
      <c r="AC17" s="63"/>
      <c r="AD17" s="63"/>
      <c r="AE17" s="67"/>
      <c r="AF17" s="61"/>
      <c r="AG17" s="7"/>
      <c r="AH17" s="7"/>
      <c r="AI17" s="7"/>
      <c r="AJ17" s="7"/>
      <c r="AL17" s="51" t="s">
        <v>77</v>
      </c>
      <c r="AN17" s="52" t="s">
        <v>79</v>
      </c>
      <c r="AP17" s="8">
        <f>VLOOKUP(AO17,'握力判定　男性用（変更厳禁）'!$B$11:$C$16,2,TRUE)</f>
        <v>0</v>
      </c>
      <c r="AR17" s="8">
        <f>VLOOKUP(AQ17,'長座位体前屈判定用　男性用（変更厳禁）'!$B$11:$C$16,2,TRUE)</f>
        <v>0</v>
      </c>
      <c r="AT17" s="8">
        <f>VLOOKUP(AS17,'開眼片足立ち判定　男性用（変更厳禁）'!$B$11:$C$16,2,TRUE)</f>
        <v>0</v>
      </c>
      <c r="AV17" s="8">
        <f>VLOOKUP(AU17,'5m歩行判定　男性用（変更厳禁）'!$B$11:$C$16,2,TRUE)</f>
        <v>5</v>
      </c>
      <c r="AX17" s="8">
        <f>VLOOKUP(AW17,'TUG判定　男性用（変更厳禁）'!$B$11:$C$16,2,TRUE)</f>
        <v>5</v>
      </c>
      <c r="AZ17" s="8">
        <f>VLOOKUP(AY17,'ファンクショナルリーチ判定　男性用（変更厳禁）'!$B$11:$C$16,2,TRUE)</f>
        <v>0</v>
      </c>
      <c r="BA17" s="81">
        <f t="shared" si="3"/>
        <v>10</v>
      </c>
      <c r="BB17" s="70"/>
      <c r="BC17" s="70"/>
      <c r="BD17" s="78"/>
      <c r="BE17" s="69"/>
      <c r="BF17" s="8"/>
      <c r="BG17" s="8"/>
      <c r="BH17" s="8"/>
      <c r="BI17" s="73"/>
    </row>
    <row r="18" spans="1:61">
      <c r="A18" s="3">
        <v>16</v>
      </c>
      <c r="F18" s="12" t="e">
        <f t="shared" si="0"/>
        <v>#DIV/0!</v>
      </c>
      <c r="H18" s="12" t="e">
        <f t="shared" si="1"/>
        <v>#DIV/0!</v>
      </c>
      <c r="K18" s="43"/>
      <c r="M18" s="45" t="s">
        <v>77</v>
      </c>
      <c r="O18" s="46" t="s">
        <v>79</v>
      </c>
      <c r="Q18" s="7">
        <f>VLOOKUP(P18,'握力判定　男性用（変更厳禁）'!$B$11:$C$16,2,TRUE)</f>
        <v>0</v>
      </c>
      <c r="S18" s="7">
        <f>VLOOKUP(R18,'長座位体前屈判定用　男性用（変更厳禁）'!$B$11:$C$16,2,TRUE)</f>
        <v>0</v>
      </c>
      <c r="U18" s="7">
        <f>VLOOKUP(T18,'開眼片足立ち判定　男性用（変更厳禁）'!$B$11:$C$16,2,TRUE)</f>
        <v>0</v>
      </c>
      <c r="W18" s="7">
        <f>VLOOKUP(V18,'5m歩行判定　男性用（変更厳禁）'!$B$11:$C$16,2,TRUE)</f>
        <v>5</v>
      </c>
      <c r="Y18" s="7">
        <f>VLOOKUP(X18,'TUG判定　男性用（変更厳禁）'!$B$11:$C$16,2,TRUE)</f>
        <v>5</v>
      </c>
      <c r="AA18" s="58">
        <f>VLOOKUP(Z18,'ファンクショナルリーチ判定　男性用（変更厳禁）'!$B$11:$C$16,2,TRUE)</f>
        <v>0</v>
      </c>
      <c r="AB18" s="7">
        <f t="shared" si="2"/>
        <v>10</v>
      </c>
      <c r="AC18" s="63"/>
      <c r="AD18" s="63"/>
      <c r="AE18" s="67"/>
      <c r="AF18" s="61"/>
      <c r="AG18" s="7"/>
      <c r="AH18" s="7"/>
      <c r="AI18" s="7"/>
      <c r="AJ18" s="7"/>
      <c r="AL18" s="51" t="s">
        <v>77</v>
      </c>
      <c r="AN18" s="52" t="s">
        <v>79</v>
      </c>
      <c r="AP18" s="8">
        <f>VLOOKUP(AO18,'握力判定　男性用（変更厳禁）'!$B$11:$C$16,2,TRUE)</f>
        <v>0</v>
      </c>
      <c r="AR18" s="8">
        <f>VLOOKUP(AQ18,'長座位体前屈判定用　男性用（変更厳禁）'!$B$11:$C$16,2,TRUE)</f>
        <v>0</v>
      </c>
      <c r="AT18" s="8">
        <f>VLOOKUP(AS18,'開眼片足立ち判定　男性用（変更厳禁）'!$B$11:$C$16,2,TRUE)</f>
        <v>0</v>
      </c>
      <c r="AV18" s="8">
        <f>VLOOKUP(AU18,'5m歩行判定　男性用（変更厳禁）'!$B$11:$C$16,2,TRUE)</f>
        <v>5</v>
      </c>
      <c r="AX18" s="8">
        <f>VLOOKUP(AW18,'TUG判定　男性用（変更厳禁）'!$B$11:$C$16,2,TRUE)</f>
        <v>5</v>
      </c>
      <c r="AZ18" s="8">
        <f>VLOOKUP(AY18,'ファンクショナルリーチ判定　男性用（変更厳禁）'!$B$11:$C$16,2,TRUE)</f>
        <v>0</v>
      </c>
      <c r="BA18" s="81">
        <f t="shared" si="3"/>
        <v>10</v>
      </c>
      <c r="BB18" s="70"/>
      <c r="BC18" s="70"/>
      <c r="BD18" s="78"/>
      <c r="BE18" s="69"/>
      <c r="BF18" s="8"/>
      <c r="BG18" s="8"/>
      <c r="BH18" s="8"/>
      <c r="BI18" s="73"/>
    </row>
    <row r="19" spans="1:61">
      <c r="A19" s="3">
        <v>17</v>
      </c>
      <c r="F19" s="12" t="e">
        <f t="shared" si="0"/>
        <v>#DIV/0!</v>
      </c>
      <c r="H19" s="12" t="e">
        <f t="shared" si="1"/>
        <v>#DIV/0!</v>
      </c>
      <c r="K19" s="43"/>
      <c r="M19" s="45" t="s">
        <v>77</v>
      </c>
      <c r="O19" s="46" t="s">
        <v>79</v>
      </c>
      <c r="Q19" s="7">
        <f>VLOOKUP(P19,'握力判定　男性用（変更厳禁）'!$B$11:$C$16,2,TRUE)</f>
        <v>0</v>
      </c>
      <c r="S19" s="7">
        <f>VLOOKUP(R19,'長座位体前屈判定用　男性用（変更厳禁）'!$B$11:$C$16,2,TRUE)</f>
        <v>0</v>
      </c>
      <c r="U19" s="7">
        <f>VLOOKUP(T19,'開眼片足立ち判定　男性用（変更厳禁）'!$B$11:$C$16,2,TRUE)</f>
        <v>0</v>
      </c>
      <c r="W19" s="7">
        <f>VLOOKUP(V19,'5m歩行判定　男性用（変更厳禁）'!$B$11:$C$16,2,TRUE)</f>
        <v>5</v>
      </c>
      <c r="Y19" s="7">
        <f>VLOOKUP(X19,'TUG判定　男性用（変更厳禁）'!$B$11:$C$16,2,TRUE)</f>
        <v>5</v>
      </c>
      <c r="AA19" s="58">
        <f>VLOOKUP(Z19,'ファンクショナルリーチ判定　男性用（変更厳禁）'!$B$11:$C$16,2,TRUE)</f>
        <v>0</v>
      </c>
      <c r="AB19" s="7">
        <f t="shared" si="2"/>
        <v>10</v>
      </c>
      <c r="AC19" s="63"/>
      <c r="AD19" s="63"/>
      <c r="AE19" s="67"/>
      <c r="AF19" s="61"/>
      <c r="AG19" s="7"/>
      <c r="AH19" s="7"/>
      <c r="AI19" s="7"/>
      <c r="AJ19" s="7"/>
      <c r="AL19" s="51" t="s">
        <v>77</v>
      </c>
      <c r="AN19" s="52" t="s">
        <v>79</v>
      </c>
      <c r="AP19" s="8">
        <f>VLOOKUP(AO19,'握力判定　男性用（変更厳禁）'!$B$11:$C$16,2,TRUE)</f>
        <v>0</v>
      </c>
      <c r="AR19" s="8">
        <f>VLOOKUP(AQ19,'長座位体前屈判定用　男性用（変更厳禁）'!$B$11:$C$16,2,TRUE)</f>
        <v>0</v>
      </c>
      <c r="AT19" s="8">
        <f>VLOOKUP(AS19,'開眼片足立ち判定　男性用（変更厳禁）'!$B$11:$C$16,2,TRUE)</f>
        <v>0</v>
      </c>
      <c r="AV19" s="8">
        <f>VLOOKUP(AU19,'5m歩行判定　男性用（変更厳禁）'!$B$11:$C$16,2,TRUE)</f>
        <v>5</v>
      </c>
      <c r="AX19" s="8">
        <f>VLOOKUP(AW19,'TUG判定　男性用（変更厳禁）'!$B$11:$C$16,2,TRUE)</f>
        <v>5</v>
      </c>
      <c r="AZ19" s="8">
        <f>VLOOKUP(AY19,'ファンクショナルリーチ判定　男性用（変更厳禁）'!$B$11:$C$16,2,TRUE)</f>
        <v>0</v>
      </c>
      <c r="BA19" s="81">
        <f t="shared" si="3"/>
        <v>10</v>
      </c>
      <c r="BB19" s="70"/>
      <c r="BC19" s="70"/>
      <c r="BD19" s="78"/>
      <c r="BE19" s="69"/>
      <c r="BF19" s="8"/>
      <c r="BG19" s="8"/>
      <c r="BH19" s="8"/>
      <c r="BI19" s="73"/>
    </row>
    <row r="20" spans="1:61">
      <c r="A20" s="3">
        <v>18</v>
      </c>
      <c r="F20" s="12" t="e">
        <f t="shared" si="0"/>
        <v>#DIV/0!</v>
      </c>
      <c r="H20" s="12" t="e">
        <f t="shared" si="1"/>
        <v>#DIV/0!</v>
      </c>
      <c r="K20" s="43"/>
      <c r="M20" s="45" t="s">
        <v>77</v>
      </c>
      <c r="O20" s="46" t="s">
        <v>79</v>
      </c>
      <c r="Q20" s="7">
        <f>VLOOKUP(P20,'握力判定　男性用（変更厳禁）'!$B$11:$C$16,2,TRUE)</f>
        <v>0</v>
      </c>
      <c r="S20" s="7">
        <f>VLOOKUP(R20,'長座位体前屈判定用　男性用（変更厳禁）'!$B$11:$C$16,2,TRUE)</f>
        <v>0</v>
      </c>
      <c r="U20" s="7">
        <f>VLOOKUP(T20,'開眼片足立ち判定　男性用（変更厳禁）'!$B$11:$C$16,2,TRUE)</f>
        <v>0</v>
      </c>
      <c r="W20" s="7">
        <f>VLOOKUP(V20,'5m歩行判定　男性用（変更厳禁）'!$B$11:$C$16,2,TRUE)</f>
        <v>5</v>
      </c>
      <c r="Y20" s="7">
        <f>VLOOKUP(X20,'TUG判定　男性用（変更厳禁）'!$B$11:$C$16,2,TRUE)</f>
        <v>5</v>
      </c>
      <c r="AA20" s="58">
        <f>VLOOKUP(Z20,'ファンクショナルリーチ判定　男性用（変更厳禁）'!$B$11:$C$16,2,TRUE)</f>
        <v>0</v>
      </c>
      <c r="AB20" s="7">
        <f t="shared" si="2"/>
        <v>10</v>
      </c>
      <c r="AC20" s="63"/>
      <c r="AD20" s="63"/>
      <c r="AE20" s="67"/>
      <c r="AF20" s="61"/>
      <c r="AG20" s="7"/>
      <c r="AH20" s="7"/>
      <c r="AI20" s="7"/>
      <c r="AJ20" s="7"/>
      <c r="AL20" s="51" t="s">
        <v>77</v>
      </c>
      <c r="AN20" s="52" t="s">
        <v>79</v>
      </c>
      <c r="AP20" s="8">
        <f>VLOOKUP(AO20,'握力判定　男性用（変更厳禁）'!$B$11:$C$16,2,TRUE)</f>
        <v>0</v>
      </c>
      <c r="AR20" s="8">
        <f>VLOOKUP(AQ20,'長座位体前屈判定用　男性用（変更厳禁）'!$B$11:$C$16,2,TRUE)</f>
        <v>0</v>
      </c>
      <c r="AT20" s="8">
        <f>VLOOKUP(AS20,'開眼片足立ち判定　男性用（変更厳禁）'!$B$11:$C$16,2,TRUE)</f>
        <v>0</v>
      </c>
      <c r="AV20" s="8">
        <f>VLOOKUP(AU20,'5m歩行判定　男性用（変更厳禁）'!$B$11:$C$16,2,TRUE)</f>
        <v>5</v>
      </c>
      <c r="AX20" s="8">
        <f>VLOOKUP(AW20,'TUG判定　男性用（変更厳禁）'!$B$11:$C$16,2,TRUE)</f>
        <v>5</v>
      </c>
      <c r="AZ20" s="8">
        <f>VLOOKUP(AY20,'ファンクショナルリーチ判定　男性用（変更厳禁）'!$B$11:$C$16,2,TRUE)</f>
        <v>0</v>
      </c>
      <c r="BA20" s="81">
        <f t="shared" si="3"/>
        <v>10</v>
      </c>
      <c r="BB20" s="70"/>
      <c r="BC20" s="70"/>
      <c r="BD20" s="78"/>
      <c r="BE20" s="69"/>
      <c r="BF20" s="8"/>
      <c r="BG20" s="8"/>
      <c r="BH20" s="8"/>
      <c r="BI20" s="73"/>
    </row>
    <row r="21" spans="1:61">
      <c r="A21" s="3">
        <v>19</v>
      </c>
      <c r="F21" s="12" t="e">
        <f t="shared" si="0"/>
        <v>#DIV/0!</v>
      </c>
      <c r="H21" s="12" t="e">
        <f t="shared" si="1"/>
        <v>#DIV/0!</v>
      </c>
      <c r="K21" s="43"/>
      <c r="M21" s="45" t="s">
        <v>77</v>
      </c>
      <c r="O21" s="46" t="s">
        <v>79</v>
      </c>
      <c r="Q21" s="7">
        <f>VLOOKUP(P21,'握力判定　男性用（変更厳禁）'!$B$11:$C$16,2,TRUE)</f>
        <v>0</v>
      </c>
      <c r="S21" s="7">
        <f>VLOOKUP(R21,'長座位体前屈判定用　男性用（変更厳禁）'!$B$11:$C$16,2,TRUE)</f>
        <v>0</v>
      </c>
      <c r="U21" s="7">
        <f>VLOOKUP(T21,'開眼片足立ち判定　男性用（変更厳禁）'!$B$11:$C$16,2,TRUE)</f>
        <v>0</v>
      </c>
      <c r="W21" s="7">
        <f>VLOOKUP(V21,'5m歩行判定　男性用（変更厳禁）'!$B$11:$C$16,2,TRUE)</f>
        <v>5</v>
      </c>
      <c r="Y21" s="7">
        <f>VLOOKUP(X21,'TUG判定　男性用（変更厳禁）'!$B$11:$C$16,2,TRUE)</f>
        <v>5</v>
      </c>
      <c r="AA21" s="58">
        <f>VLOOKUP(Z21,'ファンクショナルリーチ判定　男性用（変更厳禁）'!$B$11:$C$16,2,TRUE)</f>
        <v>0</v>
      </c>
      <c r="AB21" s="7">
        <f t="shared" si="2"/>
        <v>10</v>
      </c>
      <c r="AC21" s="63"/>
      <c r="AD21" s="63"/>
      <c r="AE21" s="67"/>
      <c r="AF21" s="61"/>
      <c r="AG21" s="7"/>
      <c r="AH21" s="7"/>
      <c r="AI21" s="7"/>
      <c r="AJ21" s="7"/>
      <c r="AL21" s="51" t="s">
        <v>77</v>
      </c>
      <c r="AN21" s="52" t="s">
        <v>79</v>
      </c>
      <c r="AP21" s="8">
        <f>VLOOKUP(AO21,'握力判定　男性用（変更厳禁）'!$B$11:$C$16,2,TRUE)</f>
        <v>0</v>
      </c>
      <c r="AR21" s="8">
        <f>VLOOKUP(AQ21,'長座位体前屈判定用　男性用（変更厳禁）'!$B$11:$C$16,2,TRUE)</f>
        <v>0</v>
      </c>
      <c r="AT21" s="8">
        <f>VLOOKUP(AS21,'開眼片足立ち判定　男性用（変更厳禁）'!$B$11:$C$16,2,TRUE)</f>
        <v>0</v>
      </c>
      <c r="AV21" s="8">
        <f>VLOOKUP(AU21,'5m歩行判定　男性用（変更厳禁）'!$B$11:$C$16,2,TRUE)</f>
        <v>5</v>
      </c>
      <c r="AX21" s="8">
        <f>VLOOKUP(AW21,'TUG判定　男性用（変更厳禁）'!$B$11:$C$16,2,TRUE)</f>
        <v>5</v>
      </c>
      <c r="AZ21" s="8">
        <f>VLOOKUP(AY21,'ファンクショナルリーチ判定　男性用（変更厳禁）'!$B$11:$C$16,2,TRUE)</f>
        <v>0</v>
      </c>
      <c r="BA21" s="81">
        <f t="shared" si="3"/>
        <v>10</v>
      </c>
      <c r="BB21" s="70"/>
      <c r="BC21" s="70"/>
      <c r="BD21" s="78"/>
      <c r="BE21" s="69"/>
      <c r="BF21" s="8"/>
      <c r="BG21" s="8"/>
      <c r="BH21" s="8"/>
      <c r="BI21" s="73"/>
    </row>
    <row r="22" spans="1:61">
      <c r="A22" s="3">
        <v>20</v>
      </c>
      <c r="F22" s="12" t="e">
        <f t="shared" si="0"/>
        <v>#DIV/0!</v>
      </c>
      <c r="H22" s="12" t="e">
        <f t="shared" si="1"/>
        <v>#DIV/0!</v>
      </c>
      <c r="K22" s="43"/>
      <c r="M22" s="45" t="s">
        <v>77</v>
      </c>
      <c r="O22" s="46" t="s">
        <v>79</v>
      </c>
      <c r="Q22" s="7">
        <f>VLOOKUP(P22,'握力判定　男性用（変更厳禁）'!$B$11:$C$16,2,TRUE)</f>
        <v>0</v>
      </c>
      <c r="S22" s="7">
        <f>VLOOKUP(R22,'長座位体前屈判定用　男性用（変更厳禁）'!$B$11:$C$16,2,TRUE)</f>
        <v>0</v>
      </c>
      <c r="U22" s="7">
        <f>VLOOKUP(T22,'開眼片足立ち判定　男性用（変更厳禁）'!$B$11:$C$16,2,TRUE)</f>
        <v>0</v>
      </c>
      <c r="W22" s="7">
        <f>VLOOKUP(V22,'5m歩行判定　男性用（変更厳禁）'!$B$11:$C$16,2,TRUE)</f>
        <v>5</v>
      </c>
      <c r="Y22" s="7">
        <f>VLOOKUP(X22,'TUG判定　男性用（変更厳禁）'!$B$11:$C$16,2,TRUE)</f>
        <v>5</v>
      </c>
      <c r="AA22" s="58">
        <f>VLOOKUP(Z22,'ファンクショナルリーチ判定　男性用（変更厳禁）'!$B$11:$C$16,2,TRUE)</f>
        <v>0</v>
      </c>
      <c r="AB22" s="7">
        <f t="shared" si="2"/>
        <v>10</v>
      </c>
      <c r="AC22" s="63"/>
      <c r="AD22" s="63"/>
      <c r="AE22" s="67"/>
      <c r="AF22" s="61"/>
      <c r="AG22" s="7"/>
      <c r="AH22" s="7"/>
      <c r="AI22" s="7"/>
      <c r="AJ22" s="7"/>
      <c r="AL22" s="51" t="s">
        <v>77</v>
      </c>
      <c r="AN22" s="52" t="s">
        <v>79</v>
      </c>
      <c r="AP22" s="8">
        <f>VLOOKUP(AO22,'握力判定　男性用（変更厳禁）'!$B$11:$C$16,2,TRUE)</f>
        <v>0</v>
      </c>
      <c r="AR22" s="8">
        <f>VLOOKUP(AQ22,'長座位体前屈判定用　男性用（変更厳禁）'!$B$11:$C$16,2,TRUE)</f>
        <v>0</v>
      </c>
      <c r="AT22" s="8">
        <f>VLOOKUP(AS22,'開眼片足立ち判定　男性用（変更厳禁）'!$B$11:$C$16,2,TRUE)</f>
        <v>0</v>
      </c>
      <c r="AV22" s="8">
        <f>VLOOKUP(AU22,'5m歩行判定　男性用（変更厳禁）'!$B$11:$C$16,2,TRUE)</f>
        <v>5</v>
      </c>
      <c r="AX22" s="8">
        <f>VLOOKUP(AW22,'TUG判定　男性用（変更厳禁）'!$B$11:$C$16,2,TRUE)</f>
        <v>5</v>
      </c>
      <c r="AZ22" s="8">
        <f>VLOOKUP(AY22,'ファンクショナルリーチ判定　男性用（変更厳禁）'!$B$11:$C$16,2,TRUE)</f>
        <v>0</v>
      </c>
      <c r="BA22" s="81">
        <f t="shared" si="3"/>
        <v>10</v>
      </c>
      <c r="BB22" s="70"/>
      <c r="BC22" s="70"/>
      <c r="BD22" s="78"/>
      <c r="BE22" s="69"/>
      <c r="BF22" s="8"/>
      <c r="BG22" s="8"/>
      <c r="BH22" s="8"/>
      <c r="BI22" s="73"/>
    </row>
    <row r="23" spans="1:61">
      <c r="A23" s="3">
        <v>21</v>
      </c>
      <c r="F23" s="12" t="e">
        <f t="shared" si="0"/>
        <v>#DIV/0!</v>
      </c>
      <c r="H23" s="12" t="e">
        <f t="shared" si="1"/>
        <v>#DIV/0!</v>
      </c>
      <c r="K23" s="43"/>
      <c r="M23" s="45" t="s">
        <v>77</v>
      </c>
      <c r="O23" s="46" t="s">
        <v>79</v>
      </c>
      <c r="Q23" s="7">
        <f>VLOOKUP(P23,'握力判定　男性用（変更厳禁）'!$B$11:$C$16,2,TRUE)</f>
        <v>0</v>
      </c>
      <c r="S23" s="7">
        <f>VLOOKUP(R23,'長座位体前屈判定用　男性用（変更厳禁）'!$B$11:$C$16,2,TRUE)</f>
        <v>0</v>
      </c>
      <c r="U23" s="7">
        <f>VLOOKUP(T23,'開眼片足立ち判定　男性用（変更厳禁）'!$B$11:$C$16,2,TRUE)</f>
        <v>0</v>
      </c>
      <c r="W23" s="7">
        <f>VLOOKUP(V23,'5m歩行判定　男性用（変更厳禁）'!$B$11:$C$16,2,TRUE)</f>
        <v>5</v>
      </c>
      <c r="Y23" s="7">
        <f>VLOOKUP(X23,'TUG判定　男性用（変更厳禁）'!$B$11:$C$16,2,TRUE)</f>
        <v>5</v>
      </c>
      <c r="AA23" s="58">
        <f>VLOOKUP(Z23,'ファンクショナルリーチ判定　男性用（変更厳禁）'!$B$11:$C$16,2,TRUE)</f>
        <v>0</v>
      </c>
      <c r="AB23" s="7">
        <f t="shared" si="2"/>
        <v>10</v>
      </c>
      <c r="AC23" s="63"/>
      <c r="AD23" s="63"/>
      <c r="AE23" s="67"/>
      <c r="AF23" s="61"/>
      <c r="AG23" s="7"/>
      <c r="AH23" s="7"/>
      <c r="AI23" s="7"/>
      <c r="AJ23" s="7"/>
      <c r="AL23" s="51" t="s">
        <v>77</v>
      </c>
      <c r="AN23" s="52" t="s">
        <v>79</v>
      </c>
      <c r="AP23" s="8">
        <f>VLOOKUP(AO23,'握力判定　男性用（変更厳禁）'!$B$11:$C$16,2,TRUE)</f>
        <v>0</v>
      </c>
      <c r="AR23" s="8">
        <f>VLOOKUP(AQ23,'長座位体前屈判定用　男性用（変更厳禁）'!$B$11:$C$16,2,TRUE)</f>
        <v>0</v>
      </c>
      <c r="AT23" s="8">
        <f>VLOOKUP(AS23,'開眼片足立ち判定　男性用（変更厳禁）'!$B$11:$C$16,2,TRUE)</f>
        <v>0</v>
      </c>
      <c r="AV23" s="8">
        <f>VLOOKUP(AU23,'5m歩行判定　男性用（変更厳禁）'!$B$11:$C$16,2,TRUE)</f>
        <v>5</v>
      </c>
      <c r="AX23" s="8">
        <f>VLOOKUP(AW23,'TUG判定　男性用（変更厳禁）'!$B$11:$C$16,2,TRUE)</f>
        <v>5</v>
      </c>
      <c r="AZ23" s="8">
        <f>VLOOKUP(AY23,'ファンクショナルリーチ判定　男性用（変更厳禁）'!$B$11:$C$16,2,TRUE)</f>
        <v>0</v>
      </c>
      <c r="BA23" s="81">
        <f t="shared" si="3"/>
        <v>10</v>
      </c>
      <c r="BB23" s="70"/>
      <c r="BC23" s="70"/>
      <c r="BD23" s="78"/>
      <c r="BE23" s="69"/>
      <c r="BF23" s="8"/>
      <c r="BG23" s="8"/>
      <c r="BH23" s="8"/>
      <c r="BI23" s="73"/>
    </row>
    <row r="24" spans="1:61">
      <c r="A24" s="3">
        <v>22</v>
      </c>
      <c r="F24" s="12" t="e">
        <f t="shared" si="0"/>
        <v>#DIV/0!</v>
      </c>
      <c r="H24" s="12" t="e">
        <f t="shared" si="1"/>
        <v>#DIV/0!</v>
      </c>
      <c r="K24" s="43"/>
      <c r="M24" s="45" t="s">
        <v>77</v>
      </c>
      <c r="O24" s="46" t="s">
        <v>79</v>
      </c>
      <c r="Q24" s="7">
        <f>VLOOKUP(P24,'握力判定　男性用（変更厳禁）'!$B$11:$C$16,2,TRUE)</f>
        <v>0</v>
      </c>
      <c r="S24" s="7">
        <f>VLOOKUP(R24,'長座位体前屈判定用　男性用（変更厳禁）'!$B$11:$C$16,2,TRUE)</f>
        <v>0</v>
      </c>
      <c r="U24" s="7">
        <f>VLOOKUP(T24,'開眼片足立ち判定　男性用（変更厳禁）'!$B$11:$C$16,2,TRUE)</f>
        <v>0</v>
      </c>
      <c r="W24" s="7">
        <f>VLOOKUP(V24,'5m歩行判定　男性用（変更厳禁）'!$B$11:$C$16,2,TRUE)</f>
        <v>5</v>
      </c>
      <c r="Y24" s="7">
        <f>VLOOKUP(X24,'TUG判定　男性用（変更厳禁）'!$B$11:$C$16,2,TRUE)</f>
        <v>5</v>
      </c>
      <c r="AA24" s="58">
        <f>VLOOKUP(Z24,'ファンクショナルリーチ判定　男性用（変更厳禁）'!$B$11:$C$16,2,TRUE)</f>
        <v>0</v>
      </c>
      <c r="AB24" s="7">
        <f t="shared" si="2"/>
        <v>10</v>
      </c>
      <c r="AC24" s="63"/>
      <c r="AD24" s="63"/>
      <c r="AE24" s="67"/>
      <c r="AF24" s="61"/>
      <c r="AG24" s="7"/>
      <c r="AH24" s="7"/>
      <c r="AI24" s="7"/>
      <c r="AJ24" s="7"/>
      <c r="AL24" s="51" t="s">
        <v>77</v>
      </c>
      <c r="AN24" s="52" t="s">
        <v>79</v>
      </c>
      <c r="AP24" s="8">
        <f>VLOOKUP(AO24,'握力判定　男性用（変更厳禁）'!$B$11:$C$16,2,TRUE)</f>
        <v>0</v>
      </c>
      <c r="AR24" s="8">
        <f>VLOOKUP(AQ24,'長座位体前屈判定用　男性用（変更厳禁）'!$B$11:$C$16,2,TRUE)</f>
        <v>0</v>
      </c>
      <c r="AT24" s="8">
        <f>VLOOKUP(AS24,'開眼片足立ち判定　男性用（変更厳禁）'!$B$11:$C$16,2,TRUE)</f>
        <v>0</v>
      </c>
      <c r="AV24" s="8">
        <f>VLOOKUP(AU24,'5m歩行判定　男性用（変更厳禁）'!$B$11:$C$16,2,TRUE)</f>
        <v>5</v>
      </c>
      <c r="AX24" s="8">
        <f>VLOOKUP(AW24,'TUG判定　男性用（変更厳禁）'!$B$11:$C$16,2,TRUE)</f>
        <v>5</v>
      </c>
      <c r="AZ24" s="8">
        <f>VLOOKUP(AY24,'ファンクショナルリーチ判定　男性用（変更厳禁）'!$B$11:$C$16,2,TRUE)</f>
        <v>0</v>
      </c>
      <c r="BA24" s="81">
        <f t="shared" si="3"/>
        <v>10</v>
      </c>
      <c r="BB24" s="70"/>
      <c r="BC24" s="70"/>
      <c r="BD24" s="78"/>
      <c r="BE24" s="69"/>
      <c r="BF24" s="8"/>
      <c r="BG24" s="8"/>
      <c r="BH24" s="8"/>
      <c r="BI24" s="73"/>
    </row>
    <row r="25" spans="1:61">
      <c r="A25" s="3">
        <v>23</v>
      </c>
      <c r="F25" s="12" t="e">
        <f t="shared" si="0"/>
        <v>#DIV/0!</v>
      </c>
      <c r="H25" s="12" t="e">
        <f t="shared" si="1"/>
        <v>#DIV/0!</v>
      </c>
      <c r="K25" s="43"/>
      <c r="M25" s="45" t="s">
        <v>77</v>
      </c>
      <c r="O25" s="46" t="s">
        <v>79</v>
      </c>
      <c r="Q25" s="7">
        <f>VLOOKUP(P25,'握力判定　男性用（変更厳禁）'!$B$11:$C$16,2,TRUE)</f>
        <v>0</v>
      </c>
      <c r="S25" s="7">
        <f>VLOOKUP(R25,'長座位体前屈判定用　男性用（変更厳禁）'!$B$11:$C$16,2,TRUE)</f>
        <v>0</v>
      </c>
      <c r="U25" s="7">
        <f>VLOOKUP(T25,'開眼片足立ち判定　男性用（変更厳禁）'!$B$11:$C$16,2,TRUE)</f>
        <v>0</v>
      </c>
      <c r="W25" s="7">
        <f>VLOOKUP(V25,'5m歩行判定　男性用（変更厳禁）'!$B$11:$C$16,2,TRUE)</f>
        <v>5</v>
      </c>
      <c r="Y25" s="7">
        <f>VLOOKUP(X25,'TUG判定　男性用（変更厳禁）'!$B$11:$C$16,2,TRUE)</f>
        <v>5</v>
      </c>
      <c r="AA25" s="58">
        <f>VLOOKUP(Z25,'ファンクショナルリーチ判定　男性用（変更厳禁）'!$B$11:$C$16,2,TRUE)</f>
        <v>0</v>
      </c>
      <c r="AB25" s="7">
        <f t="shared" si="2"/>
        <v>10</v>
      </c>
      <c r="AC25" s="63"/>
      <c r="AD25" s="63"/>
      <c r="AE25" s="67"/>
      <c r="AF25" s="61"/>
      <c r="AG25" s="7"/>
      <c r="AH25" s="7"/>
      <c r="AI25" s="7"/>
      <c r="AJ25" s="7"/>
      <c r="AL25" s="51" t="s">
        <v>77</v>
      </c>
      <c r="AN25" s="52" t="s">
        <v>79</v>
      </c>
      <c r="AP25" s="8">
        <f>VLOOKUP(AO25,'握力判定　男性用（変更厳禁）'!$B$11:$C$16,2,TRUE)</f>
        <v>0</v>
      </c>
      <c r="AR25" s="8">
        <f>VLOOKUP(AQ25,'長座位体前屈判定用　男性用（変更厳禁）'!$B$11:$C$16,2,TRUE)</f>
        <v>0</v>
      </c>
      <c r="AT25" s="8">
        <f>VLOOKUP(AS25,'開眼片足立ち判定　男性用（変更厳禁）'!$B$11:$C$16,2,TRUE)</f>
        <v>0</v>
      </c>
      <c r="AV25" s="8">
        <f>VLOOKUP(AU25,'5m歩行判定　男性用（変更厳禁）'!$B$11:$C$16,2,TRUE)</f>
        <v>5</v>
      </c>
      <c r="AX25" s="8">
        <f>VLOOKUP(AW25,'TUG判定　男性用（変更厳禁）'!$B$11:$C$16,2,TRUE)</f>
        <v>5</v>
      </c>
      <c r="AZ25" s="8">
        <f>VLOOKUP(AY25,'ファンクショナルリーチ判定　男性用（変更厳禁）'!$B$11:$C$16,2,TRUE)</f>
        <v>0</v>
      </c>
      <c r="BA25" s="81">
        <f t="shared" si="3"/>
        <v>10</v>
      </c>
      <c r="BB25" s="70"/>
      <c r="BC25" s="70"/>
      <c r="BD25" s="78"/>
      <c r="BE25" s="69"/>
      <c r="BF25" s="8"/>
      <c r="BG25" s="8"/>
      <c r="BH25" s="8"/>
      <c r="BI25" s="73"/>
    </row>
    <row r="26" spans="1:61">
      <c r="A26" s="3">
        <v>24</v>
      </c>
      <c r="F26" s="12" t="e">
        <f t="shared" si="0"/>
        <v>#DIV/0!</v>
      </c>
      <c r="H26" s="12" t="e">
        <f t="shared" si="1"/>
        <v>#DIV/0!</v>
      </c>
      <c r="K26" s="43"/>
      <c r="M26" s="45" t="s">
        <v>77</v>
      </c>
      <c r="O26" s="46" t="s">
        <v>79</v>
      </c>
      <c r="Q26" s="7">
        <f>VLOOKUP(P26,'握力判定　男性用（変更厳禁）'!$B$11:$C$16,2,TRUE)</f>
        <v>0</v>
      </c>
      <c r="S26" s="7">
        <f>VLOOKUP(R26,'長座位体前屈判定用　男性用（変更厳禁）'!$B$11:$C$16,2,TRUE)</f>
        <v>0</v>
      </c>
      <c r="U26" s="7">
        <f>VLOOKUP(T26,'開眼片足立ち判定　男性用（変更厳禁）'!$B$11:$C$16,2,TRUE)</f>
        <v>0</v>
      </c>
      <c r="W26" s="7">
        <f>VLOOKUP(V26,'5m歩行判定　男性用（変更厳禁）'!$B$11:$C$16,2,TRUE)</f>
        <v>5</v>
      </c>
      <c r="Y26" s="7">
        <f>VLOOKUP(X26,'TUG判定　男性用（変更厳禁）'!$B$11:$C$16,2,TRUE)</f>
        <v>5</v>
      </c>
      <c r="AA26" s="58">
        <f>VLOOKUP(Z26,'ファンクショナルリーチ判定　男性用（変更厳禁）'!$B$11:$C$16,2,TRUE)</f>
        <v>0</v>
      </c>
      <c r="AB26" s="7">
        <f t="shared" si="2"/>
        <v>10</v>
      </c>
      <c r="AC26" s="63"/>
      <c r="AD26" s="63"/>
      <c r="AE26" s="67"/>
      <c r="AF26" s="61"/>
      <c r="AG26" s="7"/>
      <c r="AH26" s="7"/>
      <c r="AI26" s="7"/>
      <c r="AJ26" s="7"/>
      <c r="AL26" s="51" t="s">
        <v>77</v>
      </c>
      <c r="AN26" s="52" t="s">
        <v>79</v>
      </c>
      <c r="AP26" s="8">
        <f>VLOOKUP(AO26,'握力判定　男性用（変更厳禁）'!$B$11:$C$16,2,TRUE)</f>
        <v>0</v>
      </c>
      <c r="AR26" s="8">
        <f>VLOOKUP(AQ26,'長座位体前屈判定用　男性用（変更厳禁）'!$B$11:$C$16,2,TRUE)</f>
        <v>0</v>
      </c>
      <c r="AT26" s="8">
        <f>VLOOKUP(AS26,'開眼片足立ち判定　男性用（変更厳禁）'!$B$11:$C$16,2,TRUE)</f>
        <v>0</v>
      </c>
      <c r="AV26" s="8">
        <f>VLOOKUP(AU26,'5m歩行判定　男性用（変更厳禁）'!$B$11:$C$16,2,TRUE)</f>
        <v>5</v>
      </c>
      <c r="AX26" s="8">
        <f>VLOOKUP(AW26,'TUG判定　男性用（変更厳禁）'!$B$11:$C$16,2,TRUE)</f>
        <v>5</v>
      </c>
      <c r="AZ26" s="8">
        <f>VLOOKUP(AY26,'ファンクショナルリーチ判定　男性用（変更厳禁）'!$B$11:$C$16,2,TRUE)</f>
        <v>0</v>
      </c>
      <c r="BA26" s="81">
        <f t="shared" si="3"/>
        <v>10</v>
      </c>
      <c r="BB26" s="70"/>
      <c r="BC26" s="70"/>
      <c r="BD26" s="78"/>
      <c r="BE26" s="69"/>
      <c r="BF26" s="8"/>
      <c r="BG26" s="8"/>
      <c r="BH26" s="8"/>
      <c r="BI26" s="73"/>
    </row>
    <row r="27" spans="1:61">
      <c r="A27" s="3">
        <v>25</v>
      </c>
      <c r="F27" s="12" t="e">
        <f t="shared" si="0"/>
        <v>#DIV/0!</v>
      </c>
      <c r="H27" s="12" t="e">
        <f t="shared" si="1"/>
        <v>#DIV/0!</v>
      </c>
      <c r="K27" s="43"/>
      <c r="M27" s="45" t="s">
        <v>77</v>
      </c>
      <c r="O27" s="46" t="s">
        <v>79</v>
      </c>
      <c r="Q27" s="7">
        <f>VLOOKUP(P27,'握力判定　男性用（変更厳禁）'!$B$11:$C$16,2,TRUE)</f>
        <v>0</v>
      </c>
      <c r="S27" s="7">
        <f>VLOOKUP(R27,'長座位体前屈判定用　男性用（変更厳禁）'!$B$11:$C$16,2,TRUE)</f>
        <v>0</v>
      </c>
      <c r="U27" s="7">
        <f>VLOOKUP(T27,'開眼片足立ち判定　男性用（変更厳禁）'!$B$11:$C$16,2,TRUE)</f>
        <v>0</v>
      </c>
      <c r="W27" s="7">
        <f>VLOOKUP(V27,'5m歩行判定　男性用（変更厳禁）'!$B$11:$C$16,2,TRUE)</f>
        <v>5</v>
      </c>
      <c r="Y27" s="7">
        <f>VLOOKUP(X27,'TUG判定　男性用（変更厳禁）'!$B$11:$C$16,2,TRUE)</f>
        <v>5</v>
      </c>
      <c r="AA27" s="58">
        <f>VLOOKUP(Z27,'ファンクショナルリーチ判定　男性用（変更厳禁）'!$B$11:$C$16,2,TRUE)</f>
        <v>0</v>
      </c>
      <c r="AB27" s="7">
        <f t="shared" si="2"/>
        <v>10</v>
      </c>
      <c r="AC27" s="63"/>
      <c r="AD27" s="63"/>
      <c r="AE27" s="67"/>
      <c r="AF27" s="61"/>
      <c r="AG27" s="7"/>
      <c r="AH27" s="7"/>
      <c r="AI27" s="7"/>
      <c r="AJ27" s="7"/>
      <c r="AL27" s="51" t="s">
        <v>77</v>
      </c>
      <c r="AN27" s="52" t="s">
        <v>79</v>
      </c>
      <c r="AP27" s="8">
        <f>VLOOKUP(AO27,'握力判定　男性用（変更厳禁）'!$B$11:$C$16,2,TRUE)</f>
        <v>0</v>
      </c>
      <c r="AR27" s="8">
        <f>VLOOKUP(AQ27,'長座位体前屈判定用　男性用（変更厳禁）'!$B$11:$C$16,2,TRUE)</f>
        <v>0</v>
      </c>
      <c r="AT27" s="8">
        <f>VLOOKUP(AS27,'開眼片足立ち判定　男性用（変更厳禁）'!$B$11:$C$16,2,TRUE)</f>
        <v>0</v>
      </c>
      <c r="AV27" s="8">
        <f>VLOOKUP(AU27,'5m歩行判定　男性用（変更厳禁）'!$B$11:$C$16,2,TRUE)</f>
        <v>5</v>
      </c>
      <c r="AX27" s="8">
        <f>VLOOKUP(AW27,'TUG判定　男性用（変更厳禁）'!$B$11:$C$16,2,TRUE)</f>
        <v>5</v>
      </c>
      <c r="AZ27" s="8">
        <f>VLOOKUP(AY27,'ファンクショナルリーチ判定　男性用（変更厳禁）'!$B$11:$C$16,2,TRUE)</f>
        <v>0</v>
      </c>
      <c r="BA27" s="81">
        <f t="shared" si="3"/>
        <v>10</v>
      </c>
      <c r="BB27" s="70"/>
      <c r="BC27" s="70"/>
      <c r="BD27" s="78"/>
      <c r="BE27" s="69"/>
      <c r="BF27" s="8"/>
      <c r="BG27" s="8"/>
      <c r="BH27" s="8"/>
      <c r="BI27" s="73"/>
    </row>
    <row r="28" spans="1:61">
      <c r="A28" s="3">
        <v>26</v>
      </c>
      <c r="F28" s="12" t="e">
        <f t="shared" si="0"/>
        <v>#DIV/0!</v>
      </c>
      <c r="H28" s="12" t="e">
        <f t="shared" si="1"/>
        <v>#DIV/0!</v>
      </c>
      <c r="K28" s="43"/>
      <c r="M28" s="45" t="s">
        <v>77</v>
      </c>
      <c r="O28" s="46" t="s">
        <v>79</v>
      </c>
      <c r="Q28" s="7">
        <f>VLOOKUP(P28,'握力判定　男性用（変更厳禁）'!$B$11:$C$16,2,TRUE)</f>
        <v>0</v>
      </c>
      <c r="S28" s="7">
        <f>VLOOKUP(R28,'長座位体前屈判定用　男性用（変更厳禁）'!$B$11:$C$16,2,TRUE)</f>
        <v>0</v>
      </c>
      <c r="U28" s="7">
        <f>VLOOKUP(T28,'開眼片足立ち判定　男性用（変更厳禁）'!$B$11:$C$16,2,TRUE)</f>
        <v>0</v>
      </c>
      <c r="W28" s="7">
        <f>VLOOKUP(V28,'5m歩行判定　男性用（変更厳禁）'!$B$11:$C$16,2,TRUE)</f>
        <v>5</v>
      </c>
      <c r="Y28" s="7">
        <f>VLOOKUP(X28,'TUG判定　男性用（変更厳禁）'!$B$11:$C$16,2,TRUE)</f>
        <v>5</v>
      </c>
      <c r="AA28" s="58">
        <f>VLOOKUP(Z28,'ファンクショナルリーチ判定　男性用（変更厳禁）'!$B$11:$C$16,2,TRUE)</f>
        <v>0</v>
      </c>
      <c r="AB28" s="7">
        <f t="shared" si="2"/>
        <v>10</v>
      </c>
      <c r="AC28" s="63"/>
      <c r="AD28" s="63"/>
      <c r="AE28" s="67"/>
      <c r="AF28" s="61"/>
      <c r="AG28" s="7"/>
      <c r="AH28" s="7"/>
      <c r="AI28" s="7"/>
      <c r="AJ28" s="7"/>
      <c r="AL28" s="51" t="s">
        <v>77</v>
      </c>
      <c r="AN28" s="52" t="s">
        <v>79</v>
      </c>
      <c r="AP28" s="8">
        <f>VLOOKUP(AO28,'握力判定　男性用（変更厳禁）'!$B$11:$C$16,2,TRUE)</f>
        <v>0</v>
      </c>
      <c r="AR28" s="8">
        <f>VLOOKUP(AQ28,'長座位体前屈判定用　男性用（変更厳禁）'!$B$11:$C$16,2,TRUE)</f>
        <v>0</v>
      </c>
      <c r="AT28" s="8">
        <f>VLOOKUP(AS28,'開眼片足立ち判定　男性用（変更厳禁）'!$B$11:$C$16,2,TRUE)</f>
        <v>0</v>
      </c>
      <c r="AV28" s="8">
        <f>VLOOKUP(AU28,'5m歩行判定　男性用（変更厳禁）'!$B$11:$C$16,2,TRUE)</f>
        <v>5</v>
      </c>
      <c r="AX28" s="8">
        <f>VLOOKUP(AW28,'TUG判定　男性用（変更厳禁）'!$B$11:$C$16,2,TRUE)</f>
        <v>5</v>
      </c>
      <c r="AZ28" s="8">
        <f>VLOOKUP(AY28,'ファンクショナルリーチ判定　男性用（変更厳禁）'!$B$11:$C$16,2,TRUE)</f>
        <v>0</v>
      </c>
      <c r="BA28" s="81">
        <f t="shared" si="3"/>
        <v>10</v>
      </c>
      <c r="BB28" s="70"/>
      <c r="BC28" s="70"/>
      <c r="BD28" s="78"/>
      <c r="BE28" s="69"/>
      <c r="BF28" s="8"/>
      <c r="BG28" s="8"/>
      <c r="BH28" s="8"/>
      <c r="BI28" s="73"/>
    </row>
    <row r="29" spans="1:61">
      <c r="A29" s="3">
        <v>27</v>
      </c>
      <c r="F29" s="12" t="e">
        <f t="shared" si="0"/>
        <v>#DIV/0!</v>
      </c>
      <c r="H29" s="12" t="e">
        <f t="shared" si="1"/>
        <v>#DIV/0!</v>
      </c>
      <c r="K29" s="43"/>
      <c r="M29" s="45" t="s">
        <v>77</v>
      </c>
      <c r="O29" s="46" t="s">
        <v>79</v>
      </c>
      <c r="Q29" s="7">
        <f>VLOOKUP(P29,'握力判定　男性用（変更厳禁）'!$B$11:$C$16,2,TRUE)</f>
        <v>0</v>
      </c>
      <c r="S29" s="7">
        <f>VLOOKUP(R29,'長座位体前屈判定用　男性用（変更厳禁）'!$B$11:$C$16,2,TRUE)</f>
        <v>0</v>
      </c>
      <c r="U29" s="7">
        <f>VLOOKUP(T29,'開眼片足立ち判定　男性用（変更厳禁）'!$B$11:$C$16,2,TRUE)</f>
        <v>0</v>
      </c>
      <c r="W29" s="7">
        <f>VLOOKUP(V29,'5m歩行判定　男性用（変更厳禁）'!$B$11:$C$16,2,TRUE)</f>
        <v>5</v>
      </c>
      <c r="Y29" s="7">
        <f>VLOOKUP(X29,'TUG判定　男性用（変更厳禁）'!$B$11:$C$16,2,TRUE)</f>
        <v>5</v>
      </c>
      <c r="AA29" s="58">
        <f>VLOOKUP(Z29,'ファンクショナルリーチ判定　男性用（変更厳禁）'!$B$11:$C$16,2,TRUE)</f>
        <v>0</v>
      </c>
      <c r="AB29" s="7">
        <f t="shared" si="2"/>
        <v>10</v>
      </c>
      <c r="AC29" s="63"/>
      <c r="AD29" s="63"/>
      <c r="AE29" s="67"/>
      <c r="AF29" s="61"/>
      <c r="AG29" s="7"/>
      <c r="AH29" s="7"/>
      <c r="AI29" s="7"/>
      <c r="AJ29" s="7"/>
      <c r="AL29" s="51" t="s">
        <v>77</v>
      </c>
      <c r="AN29" s="52" t="s">
        <v>79</v>
      </c>
      <c r="AP29" s="8">
        <f>VLOOKUP(AO29,'握力判定　男性用（変更厳禁）'!$B$11:$C$16,2,TRUE)</f>
        <v>0</v>
      </c>
      <c r="AR29" s="8">
        <f>VLOOKUP(AQ29,'長座位体前屈判定用　男性用（変更厳禁）'!$B$11:$C$16,2,TRUE)</f>
        <v>0</v>
      </c>
      <c r="AT29" s="8">
        <f>VLOOKUP(AS29,'開眼片足立ち判定　男性用（変更厳禁）'!$B$11:$C$16,2,TRUE)</f>
        <v>0</v>
      </c>
      <c r="AV29" s="8">
        <f>VLOOKUP(AU29,'5m歩行判定　男性用（変更厳禁）'!$B$11:$C$16,2,TRUE)</f>
        <v>5</v>
      </c>
      <c r="AX29" s="8">
        <f>VLOOKUP(AW29,'TUG判定　男性用（変更厳禁）'!$B$11:$C$16,2,TRUE)</f>
        <v>5</v>
      </c>
      <c r="AZ29" s="8">
        <f>VLOOKUP(AY29,'ファンクショナルリーチ判定　男性用（変更厳禁）'!$B$11:$C$16,2,TRUE)</f>
        <v>0</v>
      </c>
      <c r="BA29" s="81">
        <f t="shared" si="3"/>
        <v>10</v>
      </c>
      <c r="BB29" s="70"/>
      <c r="BC29" s="70"/>
      <c r="BD29" s="78"/>
      <c r="BE29" s="69"/>
      <c r="BF29" s="8"/>
      <c r="BG29" s="8"/>
      <c r="BH29" s="8"/>
      <c r="BI29" s="73"/>
    </row>
    <row r="30" spans="1:61">
      <c r="A30" s="3">
        <v>28</v>
      </c>
      <c r="F30" s="12" t="e">
        <f t="shared" si="0"/>
        <v>#DIV/0!</v>
      </c>
      <c r="H30" s="12" t="e">
        <f t="shared" si="1"/>
        <v>#DIV/0!</v>
      </c>
      <c r="K30" s="43"/>
      <c r="M30" s="45" t="s">
        <v>77</v>
      </c>
      <c r="O30" s="46" t="s">
        <v>79</v>
      </c>
      <c r="Q30" s="7">
        <f>VLOOKUP(P30,'握力判定　男性用（変更厳禁）'!$B$11:$C$16,2,TRUE)</f>
        <v>0</v>
      </c>
      <c r="S30" s="7">
        <f>VLOOKUP(R30,'長座位体前屈判定用　男性用（変更厳禁）'!$B$11:$C$16,2,TRUE)</f>
        <v>0</v>
      </c>
      <c r="U30" s="7">
        <f>VLOOKUP(T30,'開眼片足立ち判定　男性用（変更厳禁）'!$B$11:$C$16,2,TRUE)</f>
        <v>0</v>
      </c>
      <c r="W30" s="7">
        <f>VLOOKUP(V30,'5m歩行判定　男性用（変更厳禁）'!$B$11:$C$16,2,TRUE)</f>
        <v>5</v>
      </c>
      <c r="Y30" s="7">
        <f>VLOOKUP(X30,'TUG判定　男性用（変更厳禁）'!$B$11:$C$16,2,TRUE)</f>
        <v>5</v>
      </c>
      <c r="AA30" s="58">
        <f>VLOOKUP(Z30,'ファンクショナルリーチ判定　男性用（変更厳禁）'!$B$11:$C$16,2,TRUE)</f>
        <v>0</v>
      </c>
      <c r="AB30" s="7">
        <f t="shared" si="2"/>
        <v>10</v>
      </c>
      <c r="AC30" s="63"/>
      <c r="AD30" s="63"/>
      <c r="AE30" s="67"/>
      <c r="AF30" s="61"/>
      <c r="AG30" s="7"/>
      <c r="AH30" s="7"/>
      <c r="AI30" s="7"/>
      <c r="AJ30" s="7"/>
      <c r="AL30" s="51" t="s">
        <v>77</v>
      </c>
      <c r="AN30" s="52" t="s">
        <v>79</v>
      </c>
      <c r="AP30" s="8">
        <f>VLOOKUP(AO30,'握力判定　男性用（変更厳禁）'!$B$11:$C$16,2,TRUE)</f>
        <v>0</v>
      </c>
      <c r="AR30" s="8">
        <f>VLOOKUP(AQ30,'長座位体前屈判定用　男性用（変更厳禁）'!$B$11:$C$16,2,TRUE)</f>
        <v>0</v>
      </c>
      <c r="AT30" s="8">
        <f>VLOOKUP(AS30,'開眼片足立ち判定　男性用（変更厳禁）'!$B$11:$C$16,2,TRUE)</f>
        <v>0</v>
      </c>
      <c r="AV30" s="8">
        <f>VLOOKUP(AU30,'5m歩行判定　男性用（変更厳禁）'!$B$11:$C$16,2,TRUE)</f>
        <v>5</v>
      </c>
      <c r="AX30" s="8">
        <f>VLOOKUP(AW30,'TUG判定　男性用（変更厳禁）'!$B$11:$C$16,2,TRUE)</f>
        <v>5</v>
      </c>
      <c r="AZ30" s="8">
        <f>VLOOKUP(AY30,'ファンクショナルリーチ判定　男性用（変更厳禁）'!$B$11:$C$16,2,TRUE)</f>
        <v>0</v>
      </c>
      <c r="BA30" s="81">
        <f t="shared" si="3"/>
        <v>10</v>
      </c>
      <c r="BB30" s="70"/>
      <c r="BC30" s="70"/>
      <c r="BD30" s="78"/>
      <c r="BE30" s="69"/>
      <c r="BF30" s="8"/>
      <c r="BG30" s="8"/>
      <c r="BH30" s="8"/>
      <c r="BI30" s="73"/>
    </row>
    <row r="31" spans="1:61">
      <c r="A31" s="3">
        <v>29</v>
      </c>
      <c r="F31" s="12" t="e">
        <f t="shared" si="0"/>
        <v>#DIV/0!</v>
      </c>
      <c r="H31" s="12" t="e">
        <f t="shared" si="1"/>
        <v>#DIV/0!</v>
      </c>
      <c r="K31" s="43"/>
      <c r="M31" s="45" t="s">
        <v>77</v>
      </c>
      <c r="O31" s="46" t="s">
        <v>79</v>
      </c>
      <c r="Q31" s="7">
        <f>VLOOKUP(P31,'握力判定　男性用（変更厳禁）'!$B$11:$C$16,2,TRUE)</f>
        <v>0</v>
      </c>
      <c r="S31" s="7">
        <f>VLOOKUP(R31,'長座位体前屈判定用　男性用（変更厳禁）'!$B$11:$C$16,2,TRUE)</f>
        <v>0</v>
      </c>
      <c r="U31" s="7">
        <f>VLOOKUP(T31,'開眼片足立ち判定　男性用（変更厳禁）'!$B$11:$C$16,2,TRUE)</f>
        <v>0</v>
      </c>
      <c r="W31" s="7">
        <f>VLOOKUP(V31,'5m歩行判定　男性用（変更厳禁）'!$B$11:$C$16,2,TRUE)</f>
        <v>5</v>
      </c>
      <c r="Y31" s="7">
        <f>VLOOKUP(X31,'TUG判定　男性用（変更厳禁）'!$B$11:$C$16,2,TRUE)</f>
        <v>5</v>
      </c>
      <c r="AA31" s="58">
        <f>VLOOKUP(Z31,'ファンクショナルリーチ判定　男性用（変更厳禁）'!$B$11:$C$16,2,TRUE)</f>
        <v>0</v>
      </c>
      <c r="AB31" s="7">
        <f t="shared" si="2"/>
        <v>10</v>
      </c>
      <c r="AC31" s="63"/>
      <c r="AD31" s="63"/>
      <c r="AE31" s="67"/>
      <c r="AF31" s="61"/>
      <c r="AG31" s="7"/>
      <c r="AH31" s="7"/>
      <c r="AI31" s="7"/>
      <c r="AJ31" s="7"/>
      <c r="AL31" s="51" t="s">
        <v>77</v>
      </c>
      <c r="AN31" s="52" t="s">
        <v>79</v>
      </c>
      <c r="AP31" s="8">
        <f>VLOOKUP(AO31,'握力判定　男性用（変更厳禁）'!$B$11:$C$16,2,TRUE)</f>
        <v>0</v>
      </c>
      <c r="AR31" s="8">
        <f>VLOOKUP(AQ31,'長座位体前屈判定用　男性用（変更厳禁）'!$B$11:$C$16,2,TRUE)</f>
        <v>0</v>
      </c>
      <c r="AT31" s="8">
        <f>VLOOKUP(AS31,'開眼片足立ち判定　男性用（変更厳禁）'!$B$11:$C$16,2,TRUE)</f>
        <v>0</v>
      </c>
      <c r="AV31" s="8">
        <f>VLOOKUP(AU31,'5m歩行判定　男性用（変更厳禁）'!$B$11:$C$16,2,TRUE)</f>
        <v>5</v>
      </c>
      <c r="AX31" s="8">
        <f>VLOOKUP(AW31,'TUG判定　男性用（変更厳禁）'!$B$11:$C$16,2,TRUE)</f>
        <v>5</v>
      </c>
      <c r="AZ31" s="8">
        <f>VLOOKUP(AY31,'ファンクショナルリーチ判定　男性用（変更厳禁）'!$B$11:$C$16,2,TRUE)</f>
        <v>0</v>
      </c>
      <c r="BA31" s="81">
        <f t="shared" si="3"/>
        <v>10</v>
      </c>
      <c r="BB31" s="70"/>
      <c r="BC31" s="70"/>
      <c r="BD31" s="78"/>
      <c r="BE31" s="69"/>
      <c r="BF31" s="8"/>
      <c r="BG31" s="8"/>
      <c r="BH31" s="8"/>
      <c r="BI31" s="73"/>
    </row>
    <row r="32" spans="1:61">
      <c r="A32" s="3">
        <v>30</v>
      </c>
      <c r="F32" s="12" t="e">
        <f t="shared" si="0"/>
        <v>#DIV/0!</v>
      </c>
      <c r="H32" s="12" t="e">
        <f t="shared" si="1"/>
        <v>#DIV/0!</v>
      </c>
      <c r="K32" s="43"/>
      <c r="M32" s="45" t="s">
        <v>77</v>
      </c>
      <c r="O32" s="46" t="s">
        <v>79</v>
      </c>
      <c r="Q32" s="7">
        <f>VLOOKUP(P32,'握力判定　男性用（変更厳禁）'!$B$11:$C$16,2,TRUE)</f>
        <v>0</v>
      </c>
      <c r="S32" s="7">
        <f>VLOOKUP(R32,'長座位体前屈判定用　男性用（変更厳禁）'!$B$11:$C$16,2,TRUE)</f>
        <v>0</v>
      </c>
      <c r="U32" s="7">
        <f>VLOOKUP(T32,'開眼片足立ち判定　男性用（変更厳禁）'!$B$11:$C$16,2,TRUE)</f>
        <v>0</v>
      </c>
      <c r="W32" s="7">
        <f>VLOOKUP(V32,'5m歩行判定　男性用（変更厳禁）'!$B$11:$C$16,2,TRUE)</f>
        <v>5</v>
      </c>
      <c r="Y32" s="7">
        <f>VLOOKUP(X32,'TUG判定　男性用（変更厳禁）'!$B$11:$C$16,2,TRUE)</f>
        <v>5</v>
      </c>
      <c r="AA32" s="58">
        <f>VLOOKUP(Z32,'ファンクショナルリーチ判定　男性用（変更厳禁）'!$B$11:$C$16,2,TRUE)</f>
        <v>0</v>
      </c>
      <c r="AB32" s="7">
        <f t="shared" si="2"/>
        <v>10</v>
      </c>
      <c r="AC32" s="63"/>
      <c r="AD32" s="63"/>
      <c r="AE32" s="67"/>
      <c r="AF32" s="61"/>
      <c r="AG32" s="7"/>
      <c r="AH32" s="7"/>
      <c r="AI32" s="7"/>
      <c r="AJ32" s="7"/>
      <c r="AL32" s="51" t="s">
        <v>77</v>
      </c>
      <c r="AN32" s="52" t="s">
        <v>79</v>
      </c>
      <c r="AP32" s="8">
        <f>VLOOKUP(AO32,'握力判定　男性用（変更厳禁）'!$B$11:$C$16,2,TRUE)</f>
        <v>0</v>
      </c>
      <c r="AR32" s="8">
        <f>VLOOKUP(AQ32,'長座位体前屈判定用　男性用（変更厳禁）'!$B$11:$C$16,2,TRUE)</f>
        <v>0</v>
      </c>
      <c r="AT32" s="8">
        <f>VLOOKUP(AS32,'開眼片足立ち判定　男性用（変更厳禁）'!$B$11:$C$16,2,TRUE)</f>
        <v>0</v>
      </c>
      <c r="AV32" s="8">
        <f>VLOOKUP(AU32,'5m歩行判定　男性用（変更厳禁）'!$B$11:$C$16,2,TRUE)</f>
        <v>5</v>
      </c>
      <c r="AX32" s="8">
        <f>VLOOKUP(AW32,'TUG判定　男性用（変更厳禁）'!$B$11:$C$16,2,TRUE)</f>
        <v>5</v>
      </c>
      <c r="AZ32" s="8">
        <f>VLOOKUP(AY32,'ファンクショナルリーチ判定　男性用（変更厳禁）'!$B$11:$C$16,2,TRUE)</f>
        <v>0</v>
      </c>
      <c r="BA32" s="81">
        <f t="shared" si="3"/>
        <v>10</v>
      </c>
      <c r="BB32" s="70"/>
      <c r="BC32" s="70"/>
      <c r="BD32" s="78"/>
      <c r="BE32" s="69"/>
      <c r="BF32" s="8"/>
      <c r="BG32" s="8"/>
      <c r="BH32" s="8"/>
      <c r="BI32" s="73"/>
    </row>
    <row r="33" spans="1:61">
      <c r="A33" s="3">
        <v>31</v>
      </c>
      <c r="F33" s="12" t="e">
        <f t="shared" si="0"/>
        <v>#DIV/0!</v>
      </c>
      <c r="H33" s="12" t="e">
        <f t="shared" si="1"/>
        <v>#DIV/0!</v>
      </c>
      <c r="K33" s="43"/>
      <c r="M33" s="45" t="s">
        <v>77</v>
      </c>
      <c r="O33" s="46" t="s">
        <v>79</v>
      </c>
      <c r="Q33" s="7">
        <f>VLOOKUP(P33,'握力判定　男性用（変更厳禁）'!$B$11:$C$16,2,TRUE)</f>
        <v>0</v>
      </c>
      <c r="S33" s="7">
        <f>VLOOKUP(R33,'長座位体前屈判定用　男性用（変更厳禁）'!$B$11:$C$16,2,TRUE)</f>
        <v>0</v>
      </c>
      <c r="U33" s="7">
        <f>VLOOKUP(T33,'開眼片足立ち判定　男性用（変更厳禁）'!$B$11:$C$16,2,TRUE)</f>
        <v>0</v>
      </c>
      <c r="W33" s="7">
        <f>VLOOKUP(V33,'5m歩行判定　男性用（変更厳禁）'!$B$11:$C$16,2,TRUE)</f>
        <v>5</v>
      </c>
      <c r="Y33" s="7">
        <f>VLOOKUP(X33,'TUG判定　男性用（変更厳禁）'!$B$11:$C$16,2,TRUE)</f>
        <v>5</v>
      </c>
      <c r="AA33" s="58">
        <f>VLOOKUP(Z33,'ファンクショナルリーチ判定　男性用（変更厳禁）'!$B$11:$C$16,2,TRUE)</f>
        <v>0</v>
      </c>
      <c r="AB33" s="7">
        <f t="shared" si="2"/>
        <v>10</v>
      </c>
      <c r="AC33" s="63"/>
      <c r="AD33" s="63"/>
      <c r="AE33" s="67"/>
      <c r="AF33" s="61"/>
      <c r="AG33" s="7"/>
      <c r="AH33" s="7"/>
      <c r="AI33" s="7"/>
      <c r="AJ33" s="7"/>
      <c r="AL33" s="51" t="s">
        <v>77</v>
      </c>
      <c r="AN33" s="52" t="s">
        <v>79</v>
      </c>
      <c r="AP33" s="8">
        <f>VLOOKUP(AO33,'握力判定　男性用（変更厳禁）'!$B$11:$C$16,2,TRUE)</f>
        <v>0</v>
      </c>
      <c r="AR33" s="8">
        <f>VLOOKUP(AQ33,'長座位体前屈判定用　男性用（変更厳禁）'!$B$11:$C$16,2,TRUE)</f>
        <v>0</v>
      </c>
      <c r="AT33" s="8">
        <f>VLOOKUP(AS33,'開眼片足立ち判定　男性用（変更厳禁）'!$B$11:$C$16,2,TRUE)</f>
        <v>0</v>
      </c>
      <c r="AV33" s="8">
        <f>VLOOKUP(AU33,'5m歩行判定　男性用（変更厳禁）'!$B$11:$C$16,2,TRUE)</f>
        <v>5</v>
      </c>
      <c r="AX33" s="8">
        <f>VLOOKUP(AW33,'TUG判定　男性用（変更厳禁）'!$B$11:$C$16,2,TRUE)</f>
        <v>5</v>
      </c>
      <c r="AZ33" s="8">
        <f>VLOOKUP(AY33,'ファンクショナルリーチ判定　男性用（変更厳禁）'!$B$11:$C$16,2,TRUE)</f>
        <v>0</v>
      </c>
      <c r="BA33" s="81">
        <f t="shared" si="3"/>
        <v>10</v>
      </c>
      <c r="BB33" s="70"/>
      <c r="BC33" s="70"/>
      <c r="BD33" s="78"/>
      <c r="BE33" s="69"/>
      <c r="BF33" s="8"/>
      <c r="BG33" s="8"/>
      <c r="BH33" s="8"/>
      <c r="BI33" s="73"/>
    </row>
    <row r="34" spans="1:61">
      <c r="A34" s="3">
        <v>32</v>
      </c>
      <c r="F34" s="12" t="e">
        <f t="shared" si="0"/>
        <v>#DIV/0!</v>
      </c>
      <c r="H34" s="12" t="e">
        <f t="shared" si="1"/>
        <v>#DIV/0!</v>
      </c>
      <c r="K34" s="43"/>
      <c r="M34" s="45" t="s">
        <v>77</v>
      </c>
      <c r="O34" s="46" t="s">
        <v>79</v>
      </c>
      <c r="Q34" s="7">
        <f>VLOOKUP(P34,'握力判定　男性用（変更厳禁）'!$B$11:$C$16,2,TRUE)</f>
        <v>0</v>
      </c>
      <c r="S34" s="7">
        <f>VLOOKUP(R34,'長座位体前屈判定用　男性用（変更厳禁）'!$B$11:$C$16,2,TRUE)</f>
        <v>0</v>
      </c>
      <c r="U34" s="7">
        <f>VLOOKUP(T34,'開眼片足立ち判定　男性用（変更厳禁）'!$B$11:$C$16,2,TRUE)</f>
        <v>0</v>
      </c>
      <c r="W34" s="7">
        <f>VLOOKUP(V34,'5m歩行判定　男性用（変更厳禁）'!$B$11:$C$16,2,TRUE)</f>
        <v>5</v>
      </c>
      <c r="Y34" s="7">
        <f>VLOOKUP(X34,'TUG判定　男性用（変更厳禁）'!$B$11:$C$16,2,TRUE)</f>
        <v>5</v>
      </c>
      <c r="AA34" s="58">
        <f>VLOOKUP(Z34,'ファンクショナルリーチ判定　男性用（変更厳禁）'!$B$11:$C$16,2,TRUE)</f>
        <v>0</v>
      </c>
      <c r="AB34" s="7">
        <f t="shared" si="2"/>
        <v>10</v>
      </c>
      <c r="AC34" s="63"/>
      <c r="AD34" s="63"/>
      <c r="AE34" s="67"/>
      <c r="AF34" s="61"/>
      <c r="AG34" s="7"/>
      <c r="AH34" s="7"/>
      <c r="AI34" s="7"/>
      <c r="AJ34" s="7"/>
      <c r="AL34" s="51" t="s">
        <v>77</v>
      </c>
      <c r="AN34" s="52" t="s">
        <v>79</v>
      </c>
      <c r="AP34" s="8">
        <f>VLOOKUP(AO34,'握力判定　男性用（変更厳禁）'!$B$11:$C$16,2,TRUE)</f>
        <v>0</v>
      </c>
      <c r="AR34" s="8">
        <f>VLOOKUP(AQ34,'長座位体前屈判定用　男性用（変更厳禁）'!$B$11:$C$16,2,TRUE)</f>
        <v>0</v>
      </c>
      <c r="AT34" s="8">
        <f>VLOOKUP(AS34,'開眼片足立ち判定　男性用（変更厳禁）'!$B$11:$C$16,2,TRUE)</f>
        <v>0</v>
      </c>
      <c r="AV34" s="8">
        <f>VLOOKUP(AU34,'5m歩行判定　男性用（変更厳禁）'!$B$11:$C$16,2,TRUE)</f>
        <v>5</v>
      </c>
      <c r="AX34" s="8">
        <f>VLOOKUP(AW34,'TUG判定　男性用（変更厳禁）'!$B$11:$C$16,2,TRUE)</f>
        <v>5</v>
      </c>
      <c r="AZ34" s="8">
        <f>VLOOKUP(AY34,'ファンクショナルリーチ判定　男性用（変更厳禁）'!$B$11:$C$16,2,TRUE)</f>
        <v>0</v>
      </c>
      <c r="BA34" s="81">
        <f t="shared" si="3"/>
        <v>10</v>
      </c>
      <c r="BB34" s="70"/>
      <c r="BC34" s="70"/>
      <c r="BD34" s="78"/>
      <c r="BE34" s="69"/>
      <c r="BF34" s="8"/>
      <c r="BG34" s="8"/>
      <c r="BH34" s="8"/>
      <c r="BI34" s="73"/>
    </row>
    <row r="35" spans="1:61">
      <c r="A35" s="3">
        <v>33</v>
      </c>
      <c r="F35" s="12" t="e">
        <f t="shared" si="0"/>
        <v>#DIV/0!</v>
      </c>
      <c r="H35" s="12" t="e">
        <f t="shared" si="1"/>
        <v>#DIV/0!</v>
      </c>
      <c r="K35" s="43"/>
      <c r="M35" s="45" t="s">
        <v>77</v>
      </c>
      <c r="O35" s="46" t="s">
        <v>79</v>
      </c>
      <c r="Q35" s="7">
        <f>VLOOKUP(P35,'握力判定　男性用（変更厳禁）'!$B$11:$C$16,2,TRUE)</f>
        <v>0</v>
      </c>
      <c r="S35" s="7">
        <f>VLOOKUP(R35,'長座位体前屈判定用　男性用（変更厳禁）'!$B$11:$C$16,2,TRUE)</f>
        <v>0</v>
      </c>
      <c r="U35" s="7">
        <f>VLOOKUP(T35,'開眼片足立ち判定　男性用（変更厳禁）'!$B$11:$C$16,2,TRUE)</f>
        <v>0</v>
      </c>
      <c r="W35" s="7">
        <f>VLOOKUP(V35,'5m歩行判定　男性用（変更厳禁）'!$B$11:$C$16,2,TRUE)</f>
        <v>5</v>
      </c>
      <c r="Y35" s="7">
        <f>VLOOKUP(X35,'TUG判定　男性用（変更厳禁）'!$B$11:$C$16,2,TRUE)</f>
        <v>5</v>
      </c>
      <c r="AA35" s="58">
        <f>VLOOKUP(Z35,'ファンクショナルリーチ判定　男性用（変更厳禁）'!$B$11:$C$16,2,TRUE)</f>
        <v>0</v>
      </c>
      <c r="AB35" s="7">
        <f t="shared" si="2"/>
        <v>10</v>
      </c>
      <c r="AC35" s="63"/>
      <c r="AD35" s="63"/>
      <c r="AE35" s="67"/>
      <c r="AF35" s="61"/>
      <c r="AG35" s="7"/>
      <c r="AH35" s="7"/>
      <c r="AI35" s="7"/>
      <c r="AJ35" s="7"/>
      <c r="AL35" s="51" t="s">
        <v>77</v>
      </c>
      <c r="AN35" s="52" t="s">
        <v>79</v>
      </c>
      <c r="AP35" s="8">
        <f>VLOOKUP(AO35,'握力判定　男性用（変更厳禁）'!$B$11:$C$16,2,TRUE)</f>
        <v>0</v>
      </c>
      <c r="AR35" s="8">
        <f>VLOOKUP(AQ35,'長座位体前屈判定用　男性用（変更厳禁）'!$B$11:$C$16,2,TRUE)</f>
        <v>0</v>
      </c>
      <c r="AT35" s="8">
        <f>VLOOKUP(AS35,'開眼片足立ち判定　男性用（変更厳禁）'!$B$11:$C$16,2,TRUE)</f>
        <v>0</v>
      </c>
      <c r="AV35" s="8">
        <f>VLOOKUP(AU35,'5m歩行判定　男性用（変更厳禁）'!$B$11:$C$16,2,TRUE)</f>
        <v>5</v>
      </c>
      <c r="AX35" s="8">
        <f>VLOOKUP(AW35,'TUG判定　男性用（変更厳禁）'!$B$11:$C$16,2,TRUE)</f>
        <v>5</v>
      </c>
      <c r="AZ35" s="8">
        <f>VLOOKUP(AY35,'ファンクショナルリーチ判定　男性用（変更厳禁）'!$B$11:$C$16,2,TRUE)</f>
        <v>0</v>
      </c>
      <c r="BA35" s="81">
        <f t="shared" si="3"/>
        <v>10</v>
      </c>
      <c r="BB35" s="70"/>
      <c r="BC35" s="70"/>
      <c r="BD35" s="78"/>
      <c r="BE35" s="69"/>
      <c r="BF35" s="8"/>
      <c r="BG35" s="8"/>
      <c r="BH35" s="8"/>
      <c r="BI35" s="73"/>
    </row>
    <row r="36" spans="1:61">
      <c r="A36" s="3">
        <v>34</v>
      </c>
      <c r="F36" s="12" t="e">
        <f t="shared" si="0"/>
        <v>#DIV/0!</v>
      </c>
      <c r="H36" s="12" t="e">
        <f t="shared" si="1"/>
        <v>#DIV/0!</v>
      </c>
      <c r="K36" s="43"/>
      <c r="M36" s="45" t="s">
        <v>77</v>
      </c>
      <c r="O36" s="46" t="s">
        <v>79</v>
      </c>
      <c r="Q36" s="7">
        <f>VLOOKUP(P36,'握力判定　男性用（変更厳禁）'!$B$11:$C$16,2,TRUE)</f>
        <v>0</v>
      </c>
      <c r="S36" s="7">
        <f>VLOOKUP(R36,'長座位体前屈判定用　男性用（変更厳禁）'!$B$11:$C$16,2,TRUE)</f>
        <v>0</v>
      </c>
      <c r="U36" s="7">
        <f>VLOOKUP(T36,'開眼片足立ち判定　男性用（変更厳禁）'!$B$11:$C$16,2,TRUE)</f>
        <v>0</v>
      </c>
      <c r="W36" s="7">
        <f>VLOOKUP(V36,'5m歩行判定　男性用（変更厳禁）'!$B$11:$C$16,2,TRUE)</f>
        <v>5</v>
      </c>
      <c r="Y36" s="7">
        <f>VLOOKUP(X36,'TUG判定　男性用（変更厳禁）'!$B$11:$C$16,2,TRUE)</f>
        <v>5</v>
      </c>
      <c r="AA36" s="58">
        <f>VLOOKUP(Z36,'ファンクショナルリーチ判定　男性用（変更厳禁）'!$B$11:$C$16,2,TRUE)</f>
        <v>0</v>
      </c>
      <c r="AB36" s="7">
        <f t="shared" si="2"/>
        <v>10</v>
      </c>
      <c r="AC36" s="63"/>
      <c r="AD36" s="63"/>
      <c r="AE36" s="67"/>
      <c r="AF36" s="61"/>
      <c r="AG36" s="7"/>
      <c r="AH36" s="7"/>
      <c r="AI36" s="7"/>
      <c r="AJ36" s="7"/>
      <c r="AL36" s="51" t="s">
        <v>77</v>
      </c>
      <c r="AN36" s="52" t="s">
        <v>79</v>
      </c>
      <c r="AP36" s="8">
        <f>VLOOKUP(AO36,'握力判定　男性用（変更厳禁）'!$B$11:$C$16,2,TRUE)</f>
        <v>0</v>
      </c>
      <c r="AR36" s="8">
        <f>VLOOKUP(AQ36,'長座位体前屈判定用　男性用（変更厳禁）'!$B$11:$C$16,2,TRUE)</f>
        <v>0</v>
      </c>
      <c r="AT36" s="8">
        <f>VLOOKUP(AS36,'開眼片足立ち判定　男性用（変更厳禁）'!$B$11:$C$16,2,TRUE)</f>
        <v>0</v>
      </c>
      <c r="AV36" s="8">
        <f>VLOOKUP(AU36,'5m歩行判定　男性用（変更厳禁）'!$B$11:$C$16,2,TRUE)</f>
        <v>5</v>
      </c>
      <c r="AX36" s="8">
        <f>VLOOKUP(AW36,'TUG判定　男性用（変更厳禁）'!$B$11:$C$16,2,TRUE)</f>
        <v>5</v>
      </c>
      <c r="AZ36" s="8">
        <f>VLOOKUP(AY36,'ファンクショナルリーチ判定　男性用（変更厳禁）'!$B$11:$C$16,2,TRUE)</f>
        <v>0</v>
      </c>
      <c r="BA36" s="81">
        <f t="shared" si="3"/>
        <v>10</v>
      </c>
      <c r="BB36" s="70"/>
      <c r="BC36" s="70"/>
      <c r="BD36" s="78"/>
      <c r="BE36" s="69"/>
      <c r="BF36" s="8"/>
      <c r="BG36" s="8"/>
      <c r="BH36" s="8"/>
      <c r="BI36" s="73"/>
    </row>
    <row r="37" spans="1:61">
      <c r="A37" s="3">
        <v>35</v>
      </c>
      <c r="F37" s="12" t="e">
        <f t="shared" si="0"/>
        <v>#DIV/0!</v>
      </c>
      <c r="H37" s="12" t="e">
        <f t="shared" si="1"/>
        <v>#DIV/0!</v>
      </c>
      <c r="K37" s="43"/>
      <c r="M37" s="45" t="s">
        <v>77</v>
      </c>
      <c r="O37" s="46" t="s">
        <v>79</v>
      </c>
      <c r="Q37" s="7">
        <f>VLOOKUP(P37,'握力判定　男性用（変更厳禁）'!$B$11:$C$16,2,TRUE)</f>
        <v>0</v>
      </c>
      <c r="S37" s="7">
        <f>VLOOKUP(R37,'長座位体前屈判定用　男性用（変更厳禁）'!$B$11:$C$16,2,TRUE)</f>
        <v>0</v>
      </c>
      <c r="U37" s="7">
        <f>VLOOKUP(T37,'開眼片足立ち判定　男性用（変更厳禁）'!$B$11:$C$16,2,TRUE)</f>
        <v>0</v>
      </c>
      <c r="W37" s="7">
        <f>VLOOKUP(V37,'5m歩行判定　男性用（変更厳禁）'!$B$11:$C$16,2,TRUE)</f>
        <v>5</v>
      </c>
      <c r="Y37" s="7">
        <f>VLOOKUP(X37,'TUG判定　男性用（変更厳禁）'!$B$11:$C$16,2,TRUE)</f>
        <v>5</v>
      </c>
      <c r="AA37" s="58">
        <f>VLOOKUP(Z37,'ファンクショナルリーチ判定　男性用（変更厳禁）'!$B$11:$C$16,2,TRUE)</f>
        <v>0</v>
      </c>
      <c r="AB37" s="7">
        <f t="shared" si="2"/>
        <v>10</v>
      </c>
      <c r="AC37" s="63"/>
      <c r="AD37" s="63"/>
      <c r="AE37" s="67"/>
      <c r="AF37" s="61"/>
      <c r="AG37" s="7"/>
      <c r="AH37" s="7"/>
      <c r="AI37" s="7"/>
      <c r="AJ37" s="7"/>
      <c r="AL37" s="51" t="s">
        <v>77</v>
      </c>
      <c r="AN37" s="52" t="s">
        <v>79</v>
      </c>
      <c r="AP37" s="8">
        <f>VLOOKUP(AO37,'握力判定　男性用（変更厳禁）'!$B$11:$C$16,2,TRUE)</f>
        <v>0</v>
      </c>
      <c r="AR37" s="8">
        <f>VLOOKUP(AQ37,'長座位体前屈判定用　男性用（変更厳禁）'!$B$11:$C$16,2,TRUE)</f>
        <v>0</v>
      </c>
      <c r="AT37" s="8">
        <f>VLOOKUP(AS37,'開眼片足立ち判定　男性用（変更厳禁）'!$B$11:$C$16,2,TRUE)</f>
        <v>0</v>
      </c>
      <c r="AV37" s="8">
        <f>VLOOKUP(AU37,'5m歩行判定　男性用（変更厳禁）'!$B$11:$C$16,2,TRUE)</f>
        <v>5</v>
      </c>
      <c r="AX37" s="8">
        <f>VLOOKUP(AW37,'TUG判定　男性用（変更厳禁）'!$B$11:$C$16,2,TRUE)</f>
        <v>5</v>
      </c>
      <c r="AZ37" s="8">
        <f>VLOOKUP(AY37,'ファンクショナルリーチ判定　男性用（変更厳禁）'!$B$11:$C$16,2,TRUE)</f>
        <v>0</v>
      </c>
      <c r="BA37" s="81">
        <f t="shared" si="3"/>
        <v>10</v>
      </c>
      <c r="BB37" s="70"/>
      <c r="BC37" s="70"/>
      <c r="BD37" s="78"/>
      <c r="BE37" s="69"/>
      <c r="BF37" s="8"/>
      <c r="BG37" s="8"/>
      <c r="BH37" s="8"/>
      <c r="BI37" s="73"/>
    </row>
    <row r="38" spans="1:61">
      <c r="A38" s="3">
        <v>36</v>
      </c>
      <c r="F38" s="12" t="e">
        <f t="shared" si="0"/>
        <v>#DIV/0!</v>
      </c>
      <c r="H38" s="12" t="e">
        <f t="shared" si="1"/>
        <v>#DIV/0!</v>
      </c>
      <c r="K38" s="43"/>
      <c r="M38" s="45" t="s">
        <v>77</v>
      </c>
      <c r="O38" s="46" t="s">
        <v>79</v>
      </c>
      <c r="Q38" s="7">
        <f>VLOOKUP(P38,'握力判定　男性用（変更厳禁）'!$B$11:$C$16,2,TRUE)</f>
        <v>0</v>
      </c>
      <c r="S38" s="7">
        <f>VLOOKUP(R38,'長座位体前屈判定用　男性用（変更厳禁）'!$B$11:$C$16,2,TRUE)</f>
        <v>0</v>
      </c>
      <c r="U38" s="7">
        <f>VLOOKUP(T38,'開眼片足立ち判定　男性用（変更厳禁）'!$B$11:$C$16,2,TRUE)</f>
        <v>0</v>
      </c>
      <c r="W38" s="7">
        <f>VLOOKUP(V38,'5m歩行判定　男性用（変更厳禁）'!$B$11:$C$16,2,TRUE)</f>
        <v>5</v>
      </c>
      <c r="Y38" s="7">
        <f>VLOOKUP(X38,'TUG判定　男性用（変更厳禁）'!$B$11:$C$16,2,TRUE)</f>
        <v>5</v>
      </c>
      <c r="AA38" s="58">
        <f>VLOOKUP(Z38,'ファンクショナルリーチ判定　男性用（変更厳禁）'!$B$11:$C$16,2,TRUE)</f>
        <v>0</v>
      </c>
      <c r="AB38" s="7">
        <f t="shared" si="2"/>
        <v>10</v>
      </c>
      <c r="AC38" s="63"/>
      <c r="AD38" s="63"/>
      <c r="AE38" s="67"/>
      <c r="AF38" s="61"/>
      <c r="AG38" s="7"/>
      <c r="AH38" s="7"/>
      <c r="AI38" s="7"/>
      <c r="AJ38" s="7"/>
      <c r="AL38" s="51" t="s">
        <v>77</v>
      </c>
      <c r="AN38" s="52" t="s">
        <v>79</v>
      </c>
      <c r="AP38" s="8">
        <f>VLOOKUP(AO38,'握力判定　男性用（変更厳禁）'!$B$11:$C$16,2,TRUE)</f>
        <v>0</v>
      </c>
      <c r="AR38" s="8">
        <f>VLOOKUP(AQ38,'長座位体前屈判定用　男性用（変更厳禁）'!$B$11:$C$16,2,TRUE)</f>
        <v>0</v>
      </c>
      <c r="AT38" s="8">
        <f>VLOOKUP(AS38,'開眼片足立ち判定　男性用（変更厳禁）'!$B$11:$C$16,2,TRUE)</f>
        <v>0</v>
      </c>
      <c r="AV38" s="8">
        <f>VLOOKUP(AU38,'5m歩行判定　男性用（変更厳禁）'!$B$11:$C$16,2,TRUE)</f>
        <v>5</v>
      </c>
      <c r="AX38" s="8">
        <f>VLOOKUP(AW38,'TUG判定　男性用（変更厳禁）'!$B$11:$C$16,2,TRUE)</f>
        <v>5</v>
      </c>
      <c r="AZ38" s="8">
        <f>VLOOKUP(AY38,'ファンクショナルリーチ判定　男性用（変更厳禁）'!$B$11:$C$16,2,TRUE)</f>
        <v>0</v>
      </c>
      <c r="BA38" s="81">
        <f t="shared" si="3"/>
        <v>10</v>
      </c>
      <c r="BB38" s="70"/>
      <c r="BC38" s="70"/>
      <c r="BD38" s="78"/>
      <c r="BE38" s="69"/>
      <c r="BF38" s="8"/>
      <c r="BG38" s="8"/>
      <c r="BH38" s="8"/>
      <c r="BI38" s="73"/>
    </row>
    <row r="39" spans="1:61">
      <c r="A39" s="3">
        <v>37</v>
      </c>
      <c r="F39" s="12" t="e">
        <f t="shared" si="0"/>
        <v>#DIV/0!</v>
      </c>
      <c r="H39" s="12" t="e">
        <f t="shared" si="1"/>
        <v>#DIV/0!</v>
      </c>
      <c r="K39" s="43"/>
      <c r="M39" s="45" t="s">
        <v>77</v>
      </c>
      <c r="O39" s="46" t="s">
        <v>79</v>
      </c>
      <c r="Q39" s="7">
        <f>VLOOKUP(P39,'握力判定　男性用（変更厳禁）'!$B$11:$C$16,2,TRUE)</f>
        <v>0</v>
      </c>
      <c r="S39" s="7">
        <f>VLOOKUP(R39,'長座位体前屈判定用　男性用（変更厳禁）'!$B$11:$C$16,2,TRUE)</f>
        <v>0</v>
      </c>
      <c r="U39" s="7">
        <f>VLOOKUP(T39,'開眼片足立ち判定　男性用（変更厳禁）'!$B$11:$C$16,2,TRUE)</f>
        <v>0</v>
      </c>
      <c r="W39" s="7">
        <f>VLOOKUP(V39,'5m歩行判定　男性用（変更厳禁）'!$B$11:$C$16,2,TRUE)</f>
        <v>5</v>
      </c>
      <c r="Y39" s="7">
        <f>VLOOKUP(X39,'TUG判定　男性用（変更厳禁）'!$B$11:$C$16,2,TRUE)</f>
        <v>5</v>
      </c>
      <c r="AA39" s="58">
        <f>VLOOKUP(Z39,'ファンクショナルリーチ判定　男性用（変更厳禁）'!$B$11:$C$16,2,TRUE)</f>
        <v>0</v>
      </c>
      <c r="AB39" s="7">
        <f t="shared" si="2"/>
        <v>10</v>
      </c>
      <c r="AC39" s="63"/>
      <c r="AD39" s="63"/>
      <c r="AE39" s="67"/>
      <c r="AF39" s="61"/>
      <c r="AG39" s="7"/>
      <c r="AH39" s="7"/>
      <c r="AI39" s="7"/>
      <c r="AJ39" s="7"/>
      <c r="AL39" s="51" t="s">
        <v>77</v>
      </c>
      <c r="AN39" s="52" t="s">
        <v>79</v>
      </c>
      <c r="AP39" s="8">
        <f>VLOOKUP(AO39,'握力判定　男性用（変更厳禁）'!$B$11:$C$16,2,TRUE)</f>
        <v>0</v>
      </c>
      <c r="AR39" s="8">
        <f>VLOOKUP(AQ39,'長座位体前屈判定用　男性用（変更厳禁）'!$B$11:$C$16,2,TRUE)</f>
        <v>0</v>
      </c>
      <c r="AT39" s="8">
        <f>VLOOKUP(AS39,'開眼片足立ち判定　男性用（変更厳禁）'!$B$11:$C$16,2,TRUE)</f>
        <v>0</v>
      </c>
      <c r="AV39" s="8">
        <f>VLOOKUP(AU39,'5m歩行判定　男性用（変更厳禁）'!$B$11:$C$16,2,TRUE)</f>
        <v>5</v>
      </c>
      <c r="AX39" s="8">
        <f>VLOOKUP(AW39,'TUG判定　男性用（変更厳禁）'!$B$11:$C$16,2,TRUE)</f>
        <v>5</v>
      </c>
      <c r="AZ39" s="8">
        <f>VLOOKUP(AY39,'ファンクショナルリーチ判定　男性用（変更厳禁）'!$B$11:$C$16,2,TRUE)</f>
        <v>0</v>
      </c>
      <c r="BA39" s="81">
        <f t="shared" si="3"/>
        <v>10</v>
      </c>
      <c r="BB39" s="70"/>
      <c r="BC39" s="70"/>
      <c r="BD39" s="78"/>
      <c r="BE39" s="69"/>
      <c r="BF39" s="8"/>
      <c r="BG39" s="8"/>
      <c r="BH39" s="8"/>
      <c r="BI39" s="73"/>
    </row>
    <row r="40" spans="1:61">
      <c r="A40" s="3">
        <v>38</v>
      </c>
      <c r="F40" s="12" t="e">
        <f t="shared" si="0"/>
        <v>#DIV/0!</v>
      </c>
      <c r="H40" s="12" t="e">
        <f t="shared" si="1"/>
        <v>#DIV/0!</v>
      </c>
      <c r="K40" s="43"/>
      <c r="M40" s="45" t="s">
        <v>77</v>
      </c>
      <c r="O40" s="46" t="s">
        <v>79</v>
      </c>
      <c r="Q40" s="7">
        <f>VLOOKUP(P40,'握力判定　男性用（変更厳禁）'!$B$11:$C$16,2,TRUE)</f>
        <v>0</v>
      </c>
      <c r="S40" s="7">
        <f>VLOOKUP(R40,'長座位体前屈判定用　男性用（変更厳禁）'!$B$11:$C$16,2,TRUE)</f>
        <v>0</v>
      </c>
      <c r="U40" s="7">
        <f>VLOOKUP(T40,'開眼片足立ち判定　男性用（変更厳禁）'!$B$11:$C$16,2,TRUE)</f>
        <v>0</v>
      </c>
      <c r="W40" s="7">
        <f>VLOOKUP(V40,'5m歩行判定　男性用（変更厳禁）'!$B$11:$C$16,2,TRUE)</f>
        <v>5</v>
      </c>
      <c r="Y40" s="7">
        <f>VLOOKUP(X40,'TUG判定　男性用（変更厳禁）'!$B$11:$C$16,2,TRUE)</f>
        <v>5</v>
      </c>
      <c r="AA40" s="58">
        <f>VLOOKUP(Z40,'ファンクショナルリーチ判定　男性用（変更厳禁）'!$B$11:$C$16,2,TRUE)</f>
        <v>0</v>
      </c>
      <c r="AB40" s="7">
        <f t="shared" si="2"/>
        <v>10</v>
      </c>
      <c r="AC40" s="63"/>
      <c r="AD40" s="63"/>
      <c r="AE40" s="67"/>
      <c r="AF40" s="61"/>
      <c r="AG40" s="7"/>
      <c r="AH40" s="7"/>
      <c r="AI40" s="7"/>
      <c r="AJ40" s="7"/>
      <c r="AL40" s="51" t="s">
        <v>77</v>
      </c>
      <c r="AN40" s="52" t="s">
        <v>79</v>
      </c>
      <c r="AP40" s="8">
        <f>VLOOKUP(AO40,'握力判定　男性用（変更厳禁）'!$B$11:$C$16,2,TRUE)</f>
        <v>0</v>
      </c>
      <c r="AR40" s="8">
        <f>VLOOKUP(AQ40,'長座位体前屈判定用　男性用（変更厳禁）'!$B$11:$C$16,2,TRUE)</f>
        <v>0</v>
      </c>
      <c r="AT40" s="8">
        <f>VLOOKUP(AS40,'開眼片足立ち判定　男性用（変更厳禁）'!$B$11:$C$16,2,TRUE)</f>
        <v>0</v>
      </c>
      <c r="AV40" s="8">
        <f>VLOOKUP(AU40,'5m歩行判定　男性用（変更厳禁）'!$B$11:$C$16,2,TRUE)</f>
        <v>5</v>
      </c>
      <c r="AX40" s="8">
        <f>VLOOKUP(AW40,'TUG判定　男性用（変更厳禁）'!$B$11:$C$16,2,TRUE)</f>
        <v>5</v>
      </c>
      <c r="AZ40" s="8">
        <f>VLOOKUP(AY40,'ファンクショナルリーチ判定　男性用（変更厳禁）'!$B$11:$C$16,2,TRUE)</f>
        <v>0</v>
      </c>
      <c r="BA40" s="81">
        <f t="shared" si="3"/>
        <v>10</v>
      </c>
      <c r="BB40" s="70"/>
      <c r="BC40" s="70"/>
      <c r="BD40" s="78"/>
      <c r="BE40" s="69"/>
      <c r="BF40" s="8"/>
      <c r="BG40" s="8"/>
      <c r="BH40" s="8"/>
      <c r="BI40" s="73"/>
    </row>
    <row r="41" spans="1:61">
      <c r="A41" s="3">
        <v>39</v>
      </c>
      <c r="F41" s="12" t="e">
        <f t="shared" si="0"/>
        <v>#DIV/0!</v>
      </c>
      <c r="H41" s="12" t="e">
        <f t="shared" si="1"/>
        <v>#DIV/0!</v>
      </c>
      <c r="K41" s="43"/>
      <c r="M41" s="45" t="s">
        <v>77</v>
      </c>
      <c r="O41" s="46" t="s">
        <v>79</v>
      </c>
      <c r="Q41" s="7">
        <f>VLOOKUP(P41,'握力判定　男性用（変更厳禁）'!$B$11:$C$16,2,TRUE)</f>
        <v>0</v>
      </c>
      <c r="S41" s="7">
        <f>VLOOKUP(R41,'長座位体前屈判定用　男性用（変更厳禁）'!$B$11:$C$16,2,TRUE)</f>
        <v>0</v>
      </c>
      <c r="U41" s="7">
        <f>VLOOKUP(T41,'開眼片足立ち判定　男性用（変更厳禁）'!$B$11:$C$16,2,TRUE)</f>
        <v>0</v>
      </c>
      <c r="W41" s="7">
        <f>VLOOKUP(V41,'5m歩行判定　男性用（変更厳禁）'!$B$11:$C$16,2,TRUE)</f>
        <v>5</v>
      </c>
      <c r="Y41" s="7">
        <f>VLOOKUP(X41,'TUG判定　男性用（変更厳禁）'!$B$11:$C$16,2,TRUE)</f>
        <v>5</v>
      </c>
      <c r="AA41" s="58">
        <f>VLOOKUP(Z41,'ファンクショナルリーチ判定　男性用（変更厳禁）'!$B$11:$C$16,2,TRUE)</f>
        <v>0</v>
      </c>
      <c r="AB41" s="7">
        <f t="shared" si="2"/>
        <v>10</v>
      </c>
      <c r="AC41" s="63"/>
      <c r="AD41" s="63"/>
      <c r="AE41" s="67"/>
      <c r="AF41" s="61"/>
      <c r="AG41" s="7"/>
      <c r="AH41" s="7"/>
      <c r="AI41" s="7"/>
      <c r="AJ41" s="7"/>
      <c r="AL41" s="51" t="s">
        <v>77</v>
      </c>
      <c r="AN41" s="52" t="s">
        <v>79</v>
      </c>
      <c r="AP41" s="8">
        <f>VLOOKUP(AO41,'握力判定　男性用（変更厳禁）'!$B$11:$C$16,2,TRUE)</f>
        <v>0</v>
      </c>
      <c r="AR41" s="8">
        <f>VLOOKUP(AQ41,'長座位体前屈判定用　男性用（変更厳禁）'!$B$11:$C$16,2,TRUE)</f>
        <v>0</v>
      </c>
      <c r="AT41" s="8">
        <f>VLOOKUP(AS41,'開眼片足立ち判定　男性用（変更厳禁）'!$B$11:$C$16,2,TRUE)</f>
        <v>0</v>
      </c>
      <c r="AV41" s="8">
        <f>VLOOKUP(AU41,'5m歩行判定　男性用（変更厳禁）'!$B$11:$C$16,2,TRUE)</f>
        <v>5</v>
      </c>
      <c r="AX41" s="8">
        <f>VLOOKUP(AW41,'TUG判定　男性用（変更厳禁）'!$B$11:$C$16,2,TRUE)</f>
        <v>5</v>
      </c>
      <c r="AZ41" s="8">
        <f>VLOOKUP(AY41,'ファンクショナルリーチ判定　男性用（変更厳禁）'!$B$11:$C$16,2,TRUE)</f>
        <v>0</v>
      </c>
      <c r="BA41" s="81">
        <f t="shared" si="3"/>
        <v>10</v>
      </c>
      <c r="BB41" s="70"/>
      <c r="BC41" s="70"/>
      <c r="BD41" s="78"/>
      <c r="BE41" s="69"/>
      <c r="BF41" s="8"/>
      <c r="BG41" s="8"/>
      <c r="BH41" s="8"/>
      <c r="BI41" s="73"/>
    </row>
    <row r="42" spans="1:61">
      <c r="A42" s="3">
        <v>40</v>
      </c>
      <c r="F42" s="12" t="e">
        <f t="shared" si="0"/>
        <v>#DIV/0!</v>
      </c>
      <c r="H42" s="12" t="e">
        <f t="shared" si="1"/>
        <v>#DIV/0!</v>
      </c>
      <c r="K42" s="43"/>
      <c r="M42" s="45" t="s">
        <v>77</v>
      </c>
      <c r="O42" s="46" t="s">
        <v>79</v>
      </c>
      <c r="Q42" s="7">
        <f>VLOOKUP(P42,'握力判定　男性用（変更厳禁）'!$B$11:$C$16,2,TRUE)</f>
        <v>0</v>
      </c>
      <c r="S42" s="7">
        <f>VLOOKUP(R42,'長座位体前屈判定用　男性用（変更厳禁）'!$B$11:$C$16,2,TRUE)</f>
        <v>0</v>
      </c>
      <c r="U42" s="7">
        <f>VLOOKUP(T42,'開眼片足立ち判定　男性用（変更厳禁）'!$B$11:$C$16,2,TRUE)</f>
        <v>0</v>
      </c>
      <c r="W42" s="7">
        <f>VLOOKUP(V42,'5m歩行判定　男性用（変更厳禁）'!$B$11:$C$16,2,TRUE)</f>
        <v>5</v>
      </c>
      <c r="Y42" s="7">
        <f>VLOOKUP(X42,'TUG判定　男性用（変更厳禁）'!$B$11:$C$16,2,TRUE)</f>
        <v>5</v>
      </c>
      <c r="AA42" s="58">
        <f>VLOOKUP(Z42,'ファンクショナルリーチ判定　男性用（変更厳禁）'!$B$11:$C$16,2,TRUE)</f>
        <v>0</v>
      </c>
      <c r="AB42" s="7">
        <f t="shared" si="2"/>
        <v>10</v>
      </c>
      <c r="AC42" s="63"/>
      <c r="AD42" s="63"/>
      <c r="AE42" s="67"/>
      <c r="AF42" s="61"/>
      <c r="AG42" s="7"/>
      <c r="AH42" s="7"/>
      <c r="AI42" s="7"/>
      <c r="AJ42" s="7"/>
      <c r="AL42" s="51" t="s">
        <v>77</v>
      </c>
      <c r="AN42" s="52" t="s">
        <v>79</v>
      </c>
      <c r="AP42" s="8">
        <f>VLOOKUP(AO42,'握力判定　男性用（変更厳禁）'!$B$11:$C$16,2,TRUE)</f>
        <v>0</v>
      </c>
      <c r="AR42" s="8">
        <f>VLOOKUP(AQ42,'長座位体前屈判定用　男性用（変更厳禁）'!$B$11:$C$16,2,TRUE)</f>
        <v>0</v>
      </c>
      <c r="AT42" s="8">
        <f>VLOOKUP(AS42,'開眼片足立ち判定　男性用（変更厳禁）'!$B$11:$C$16,2,TRUE)</f>
        <v>0</v>
      </c>
      <c r="AV42" s="8">
        <f>VLOOKUP(AU42,'5m歩行判定　男性用（変更厳禁）'!$B$11:$C$16,2,TRUE)</f>
        <v>5</v>
      </c>
      <c r="AX42" s="8">
        <f>VLOOKUP(AW42,'TUG判定　男性用（変更厳禁）'!$B$11:$C$16,2,TRUE)</f>
        <v>5</v>
      </c>
      <c r="AZ42" s="8">
        <f>VLOOKUP(AY42,'ファンクショナルリーチ判定　男性用（変更厳禁）'!$B$11:$C$16,2,TRUE)</f>
        <v>0</v>
      </c>
      <c r="BA42" s="81">
        <f t="shared" si="3"/>
        <v>10</v>
      </c>
      <c r="BB42" s="70"/>
      <c r="BC42" s="70"/>
      <c r="BD42" s="78"/>
      <c r="BE42" s="69"/>
      <c r="BF42" s="8"/>
      <c r="BG42" s="8"/>
      <c r="BH42" s="8"/>
      <c r="BI42" s="73"/>
    </row>
    <row r="43" spans="1:61">
      <c r="A43" s="3">
        <v>41</v>
      </c>
      <c r="F43" s="12" t="e">
        <f t="shared" si="0"/>
        <v>#DIV/0!</v>
      </c>
      <c r="H43" s="12" t="e">
        <f t="shared" si="1"/>
        <v>#DIV/0!</v>
      </c>
      <c r="K43" s="43"/>
      <c r="M43" s="45" t="s">
        <v>77</v>
      </c>
      <c r="O43" s="46" t="s">
        <v>79</v>
      </c>
      <c r="Q43" s="7">
        <f>VLOOKUP(P43,'握力判定　男性用（変更厳禁）'!$B$11:$C$16,2,TRUE)</f>
        <v>0</v>
      </c>
      <c r="S43" s="7">
        <f>VLOOKUP(R43,'長座位体前屈判定用　男性用（変更厳禁）'!$B$11:$C$16,2,TRUE)</f>
        <v>0</v>
      </c>
      <c r="U43" s="7">
        <f>VLOOKUP(T43,'開眼片足立ち判定　男性用（変更厳禁）'!$B$11:$C$16,2,TRUE)</f>
        <v>0</v>
      </c>
      <c r="W43" s="7">
        <f>VLOOKUP(V43,'5m歩行判定　男性用（変更厳禁）'!$B$11:$C$16,2,TRUE)</f>
        <v>5</v>
      </c>
      <c r="Y43" s="7">
        <f>VLOOKUP(X43,'TUG判定　男性用（変更厳禁）'!$B$11:$C$16,2,TRUE)</f>
        <v>5</v>
      </c>
      <c r="AA43" s="58">
        <f>VLOOKUP(Z43,'ファンクショナルリーチ判定　男性用（変更厳禁）'!$B$11:$C$16,2,TRUE)</f>
        <v>0</v>
      </c>
      <c r="AB43" s="7">
        <f t="shared" si="2"/>
        <v>10</v>
      </c>
      <c r="AC43" s="63"/>
      <c r="AD43" s="63"/>
      <c r="AE43" s="67"/>
      <c r="AF43" s="61"/>
      <c r="AG43" s="7"/>
      <c r="AH43" s="7"/>
      <c r="AI43" s="7"/>
      <c r="AJ43" s="7"/>
      <c r="AL43" s="51" t="s">
        <v>77</v>
      </c>
      <c r="AN43" s="52" t="s">
        <v>79</v>
      </c>
      <c r="AP43" s="8">
        <f>VLOOKUP(AO43,'握力判定　男性用（変更厳禁）'!$B$11:$C$16,2,TRUE)</f>
        <v>0</v>
      </c>
      <c r="AR43" s="8">
        <f>VLOOKUP(AQ43,'長座位体前屈判定用　男性用（変更厳禁）'!$B$11:$C$16,2,TRUE)</f>
        <v>0</v>
      </c>
      <c r="AT43" s="8">
        <f>VLOOKUP(AS43,'開眼片足立ち判定　男性用（変更厳禁）'!$B$11:$C$16,2,TRUE)</f>
        <v>0</v>
      </c>
      <c r="AV43" s="8">
        <f>VLOOKUP(AU43,'5m歩行判定　男性用（変更厳禁）'!$B$11:$C$16,2,TRUE)</f>
        <v>5</v>
      </c>
      <c r="AX43" s="8">
        <f>VLOOKUP(AW43,'TUG判定　男性用（変更厳禁）'!$B$11:$C$16,2,TRUE)</f>
        <v>5</v>
      </c>
      <c r="AZ43" s="8">
        <f>VLOOKUP(AY43,'ファンクショナルリーチ判定　男性用（変更厳禁）'!$B$11:$C$16,2,TRUE)</f>
        <v>0</v>
      </c>
      <c r="BA43" s="81">
        <f t="shared" si="3"/>
        <v>10</v>
      </c>
      <c r="BB43" s="70"/>
      <c r="BC43" s="70"/>
      <c r="BD43" s="78"/>
      <c r="BE43" s="69"/>
      <c r="BF43" s="8"/>
      <c r="BG43" s="8"/>
      <c r="BH43" s="8"/>
      <c r="BI43" s="73"/>
    </row>
    <row r="44" spans="1:61">
      <c r="A44" s="3">
        <v>42</v>
      </c>
      <c r="F44" s="12" t="e">
        <f t="shared" si="0"/>
        <v>#DIV/0!</v>
      </c>
      <c r="H44" s="12" t="e">
        <f t="shared" si="1"/>
        <v>#DIV/0!</v>
      </c>
      <c r="K44" s="43"/>
      <c r="M44" s="45" t="s">
        <v>77</v>
      </c>
      <c r="O44" s="46" t="s">
        <v>79</v>
      </c>
      <c r="Q44" s="7">
        <f>VLOOKUP(P44,'握力判定　男性用（変更厳禁）'!$B$11:$C$16,2,TRUE)</f>
        <v>0</v>
      </c>
      <c r="S44" s="7">
        <f>VLOOKUP(R44,'長座位体前屈判定用　男性用（変更厳禁）'!$B$11:$C$16,2,TRUE)</f>
        <v>0</v>
      </c>
      <c r="U44" s="7">
        <f>VLOOKUP(T44,'開眼片足立ち判定　男性用（変更厳禁）'!$B$11:$C$16,2,TRUE)</f>
        <v>0</v>
      </c>
      <c r="W44" s="7">
        <f>VLOOKUP(V44,'5m歩行判定　男性用（変更厳禁）'!$B$11:$C$16,2,TRUE)</f>
        <v>5</v>
      </c>
      <c r="Y44" s="7">
        <f>VLOOKUP(X44,'TUG判定　男性用（変更厳禁）'!$B$11:$C$16,2,TRUE)</f>
        <v>5</v>
      </c>
      <c r="AA44" s="58">
        <f>VLOOKUP(Z44,'ファンクショナルリーチ判定　男性用（変更厳禁）'!$B$11:$C$16,2,TRUE)</f>
        <v>0</v>
      </c>
      <c r="AB44" s="7">
        <f t="shared" si="2"/>
        <v>10</v>
      </c>
      <c r="AC44" s="63"/>
      <c r="AD44" s="63"/>
      <c r="AE44" s="67"/>
      <c r="AF44" s="61"/>
      <c r="AG44" s="7"/>
      <c r="AH44" s="7"/>
      <c r="AI44" s="7"/>
      <c r="AJ44" s="7"/>
      <c r="AL44" s="51" t="s">
        <v>77</v>
      </c>
      <c r="AN44" s="52" t="s">
        <v>79</v>
      </c>
      <c r="AP44" s="8">
        <f>VLOOKUP(AO44,'握力判定　男性用（変更厳禁）'!$B$11:$C$16,2,TRUE)</f>
        <v>0</v>
      </c>
      <c r="AR44" s="8">
        <f>VLOOKUP(AQ44,'長座位体前屈判定用　男性用（変更厳禁）'!$B$11:$C$16,2,TRUE)</f>
        <v>0</v>
      </c>
      <c r="AT44" s="8">
        <f>VLOOKUP(AS44,'開眼片足立ち判定　男性用（変更厳禁）'!$B$11:$C$16,2,TRUE)</f>
        <v>0</v>
      </c>
      <c r="AV44" s="8">
        <f>VLOOKUP(AU44,'5m歩行判定　男性用（変更厳禁）'!$B$11:$C$16,2,TRUE)</f>
        <v>5</v>
      </c>
      <c r="AX44" s="8">
        <f>VLOOKUP(AW44,'TUG判定　男性用（変更厳禁）'!$B$11:$C$16,2,TRUE)</f>
        <v>5</v>
      </c>
      <c r="AZ44" s="8">
        <f>VLOOKUP(AY44,'ファンクショナルリーチ判定　男性用（変更厳禁）'!$B$11:$C$16,2,TRUE)</f>
        <v>0</v>
      </c>
      <c r="BA44" s="81">
        <f t="shared" si="3"/>
        <v>10</v>
      </c>
      <c r="BB44" s="70"/>
      <c r="BC44" s="70"/>
      <c r="BD44" s="78"/>
      <c r="BE44" s="69"/>
      <c r="BF44" s="8"/>
      <c r="BG44" s="8"/>
      <c r="BH44" s="8"/>
      <c r="BI44" s="73"/>
    </row>
    <row r="45" spans="1:61">
      <c r="A45" s="3">
        <v>43</v>
      </c>
      <c r="F45" s="12" t="e">
        <f t="shared" si="0"/>
        <v>#DIV/0!</v>
      </c>
      <c r="H45" s="12" t="e">
        <f t="shared" si="1"/>
        <v>#DIV/0!</v>
      </c>
      <c r="K45" s="43"/>
      <c r="M45" s="45" t="s">
        <v>77</v>
      </c>
      <c r="O45" s="46" t="s">
        <v>79</v>
      </c>
      <c r="Q45" s="7">
        <f>VLOOKUP(P45,'握力判定　男性用（変更厳禁）'!$B$11:$C$16,2,TRUE)</f>
        <v>0</v>
      </c>
      <c r="S45" s="7">
        <f>VLOOKUP(R45,'長座位体前屈判定用　男性用（変更厳禁）'!$B$11:$C$16,2,TRUE)</f>
        <v>0</v>
      </c>
      <c r="U45" s="7">
        <f>VLOOKUP(T45,'開眼片足立ち判定　男性用（変更厳禁）'!$B$11:$C$16,2,TRUE)</f>
        <v>0</v>
      </c>
      <c r="W45" s="7">
        <f>VLOOKUP(V45,'5m歩行判定　男性用（変更厳禁）'!$B$11:$C$16,2,TRUE)</f>
        <v>5</v>
      </c>
      <c r="Y45" s="7">
        <f>VLOOKUP(X45,'TUG判定　男性用（変更厳禁）'!$B$11:$C$16,2,TRUE)</f>
        <v>5</v>
      </c>
      <c r="AA45" s="58">
        <f>VLOOKUP(Z45,'ファンクショナルリーチ判定　男性用（変更厳禁）'!$B$11:$C$16,2,TRUE)</f>
        <v>0</v>
      </c>
      <c r="AB45" s="7">
        <f t="shared" si="2"/>
        <v>10</v>
      </c>
      <c r="AC45" s="63"/>
      <c r="AD45" s="63"/>
      <c r="AE45" s="67"/>
      <c r="AF45" s="61"/>
      <c r="AG45" s="7"/>
      <c r="AH45" s="7"/>
      <c r="AI45" s="7"/>
      <c r="AJ45" s="7"/>
      <c r="AL45" s="51" t="s">
        <v>77</v>
      </c>
      <c r="AN45" s="52" t="s">
        <v>79</v>
      </c>
      <c r="AP45" s="8">
        <f>VLOOKUP(AO45,'握力判定　男性用（変更厳禁）'!$B$11:$C$16,2,TRUE)</f>
        <v>0</v>
      </c>
      <c r="AR45" s="8">
        <f>VLOOKUP(AQ45,'長座位体前屈判定用　男性用（変更厳禁）'!$B$11:$C$16,2,TRUE)</f>
        <v>0</v>
      </c>
      <c r="AT45" s="8">
        <f>VLOOKUP(AS45,'開眼片足立ち判定　男性用（変更厳禁）'!$B$11:$C$16,2,TRUE)</f>
        <v>0</v>
      </c>
      <c r="AV45" s="8">
        <f>VLOOKUP(AU45,'5m歩行判定　男性用（変更厳禁）'!$B$11:$C$16,2,TRUE)</f>
        <v>5</v>
      </c>
      <c r="AX45" s="8">
        <f>VLOOKUP(AW45,'TUG判定　男性用（変更厳禁）'!$B$11:$C$16,2,TRUE)</f>
        <v>5</v>
      </c>
      <c r="AZ45" s="8">
        <f>VLOOKUP(AY45,'ファンクショナルリーチ判定　男性用（変更厳禁）'!$B$11:$C$16,2,TRUE)</f>
        <v>0</v>
      </c>
      <c r="BA45" s="81">
        <f t="shared" si="3"/>
        <v>10</v>
      </c>
      <c r="BB45" s="70"/>
      <c r="BC45" s="70"/>
      <c r="BD45" s="78"/>
      <c r="BE45" s="69"/>
      <c r="BF45" s="8"/>
      <c r="BG45" s="8"/>
      <c r="BH45" s="8"/>
      <c r="BI45" s="73"/>
    </row>
    <row r="46" spans="1:61">
      <c r="A46" s="3">
        <v>44</v>
      </c>
      <c r="F46" s="12" t="e">
        <f t="shared" si="0"/>
        <v>#DIV/0!</v>
      </c>
      <c r="H46" s="12" t="e">
        <f t="shared" si="1"/>
        <v>#DIV/0!</v>
      </c>
      <c r="K46" s="43"/>
      <c r="M46" s="45" t="s">
        <v>77</v>
      </c>
      <c r="O46" s="46" t="s">
        <v>79</v>
      </c>
      <c r="Q46" s="7">
        <f>VLOOKUP(P46,'握力判定　男性用（変更厳禁）'!$B$11:$C$16,2,TRUE)</f>
        <v>0</v>
      </c>
      <c r="S46" s="7">
        <f>VLOOKUP(R46,'長座位体前屈判定用　男性用（変更厳禁）'!$B$11:$C$16,2,TRUE)</f>
        <v>0</v>
      </c>
      <c r="U46" s="7">
        <f>VLOOKUP(T46,'開眼片足立ち判定　男性用（変更厳禁）'!$B$11:$C$16,2,TRUE)</f>
        <v>0</v>
      </c>
      <c r="W46" s="7">
        <f>VLOOKUP(V46,'5m歩行判定　男性用（変更厳禁）'!$B$11:$C$16,2,TRUE)</f>
        <v>5</v>
      </c>
      <c r="Y46" s="7">
        <f>VLOOKUP(X46,'TUG判定　男性用（変更厳禁）'!$B$11:$C$16,2,TRUE)</f>
        <v>5</v>
      </c>
      <c r="AA46" s="58">
        <f>VLOOKUP(Z46,'ファンクショナルリーチ判定　男性用（変更厳禁）'!$B$11:$C$16,2,TRUE)</f>
        <v>0</v>
      </c>
      <c r="AB46" s="7">
        <f t="shared" si="2"/>
        <v>10</v>
      </c>
      <c r="AC46" s="63"/>
      <c r="AD46" s="63"/>
      <c r="AE46" s="67"/>
      <c r="AF46" s="61"/>
      <c r="AG46" s="7"/>
      <c r="AH46" s="7"/>
      <c r="AI46" s="7"/>
      <c r="AJ46" s="7"/>
      <c r="AL46" s="51" t="s">
        <v>77</v>
      </c>
      <c r="AN46" s="52" t="s">
        <v>79</v>
      </c>
      <c r="AP46" s="8">
        <f>VLOOKUP(AO46,'握力判定　男性用（変更厳禁）'!$B$11:$C$16,2,TRUE)</f>
        <v>0</v>
      </c>
      <c r="AR46" s="8">
        <f>VLOOKUP(AQ46,'長座位体前屈判定用　男性用（変更厳禁）'!$B$11:$C$16,2,TRUE)</f>
        <v>0</v>
      </c>
      <c r="AT46" s="8">
        <f>VLOOKUP(AS46,'開眼片足立ち判定　男性用（変更厳禁）'!$B$11:$C$16,2,TRUE)</f>
        <v>0</v>
      </c>
      <c r="AV46" s="8">
        <f>VLOOKUP(AU46,'5m歩行判定　男性用（変更厳禁）'!$B$11:$C$16,2,TRUE)</f>
        <v>5</v>
      </c>
      <c r="AX46" s="8">
        <f>VLOOKUP(AW46,'TUG判定　男性用（変更厳禁）'!$B$11:$C$16,2,TRUE)</f>
        <v>5</v>
      </c>
      <c r="AZ46" s="8">
        <f>VLOOKUP(AY46,'ファンクショナルリーチ判定　男性用（変更厳禁）'!$B$11:$C$16,2,TRUE)</f>
        <v>0</v>
      </c>
      <c r="BA46" s="81">
        <f t="shared" si="3"/>
        <v>10</v>
      </c>
      <c r="BB46" s="70"/>
      <c r="BC46" s="70"/>
      <c r="BD46" s="78"/>
      <c r="BE46" s="69"/>
      <c r="BF46" s="8"/>
      <c r="BG46" s="8"/>
      <c r="BH46" s="8"/>
      <c r="BI46" s="73"/>
    </row>
    <row r="47" spans="1:61">
      <c r="A47" s="3">
        <v>45</v>
      </c>
      <c r="F47" s="12" t="e">
        <f t="shared" si="0"/>
        <v>#DIV/0!</v>
      </c>
      <c r="H47" s="12" t="e">
        <f t="shared" si="1"/>
        <v>#DIV/0!</v>
      </c>
      <c r="K47" s="43"/>
      <c r="M47" s="45" t="s">
        <v>77</v>
      </c>
      <c r="O47" s="46" t="s">
        <v>79</v>
      </c>
      <c r="Q47" s="7">
        <f>VLOOKUP(P47,'握力判定　男性用（変更厳禁）'!$B$11:$C$16,2,TRUE)</f>
        <v>0</v>
      </c>
      <c r="S47" s="7">
        <f>VLOOKUP(R47,'長座位体前屈判定用　男性用（変更厳禁）'!$B$11:$C$16,2,TRUE)</f>
        <v>0</v>
      </c>
      <c r="U47" s="7">
        <f>VLOOKUP(T47,'開眼片足立ち判定　男性用（変更厳禁）'!$B$11:$C$16,2,TRUE)</f>
        <v>0</v>
      </c>
      <c r="W47" s="7">
        <f>VLOOKUP(V47,'5m歩行判定　男性用（変更厳禁）'!$B$11:$C$16,2,TRUE)</f>
        <v>5</v>
      </c>
      <c r="Y47" s="7">
        <f>VLOOKUP(X47,'TUG判定　男性用（変更厳禁）'!$B$11:$C$16,2,TRUE)</f>
        <v>5</v>
      </c>
      <c r="AA47" s="58">
        <f>VLOOKUP(Z47,'ファンクショナルリーチ判定　男性用（変更厳禁）'!$B$11:$C$16,2,TRUE)</f>
        <v>0</v>
      </c>
      <c r="AB47" s="7">
        <f t="shared" si="2"/>
        <v>10</v>
      </c>
      <c r="AC47" s="63"/>
      <c r="AD47" s="63"/>
      <c r="AE47" s="67"/>
      <c r="AF47" s="61"/>
      <c r="AG47" s="7"/>
      <c r="AH47" s="7"/>
      <c r="AI47" s="7"/>
      <c r="AJ47" s="7"/>
      <c r="AL47" s="51" t="s">
        <v>77</v>
      </c>
      <c r="AN47" s="52" t="s">
        <v>79</v>
      </c>
      <c r="AP47" s="8">
        <f>VLOOKUP(AO47,'握力判定　男性用（変更厳禁）'!$B$11:$C$16,2,TRUE)</f>
        <v>0</v>
      </c>
      <c r="AR47" s="8">
        <f>VLOOKUP(AQ47,'長座位体前屈判定用　男性用（変更厳禁）'!$B$11:$C$16,2,TRUE)</f>
        <v>0</v>
      </c>
      <c r="AT47" s="8">
        <f>VLOOKUP(AS47,'開眼片足立ち判定　男性用（変更厳禁）'!$B$11:$C$16,2,TRUE)</f>
        <v>0</v>
      </c>
      <c r="AV47" s="8">
        <f>VLOOKUP(AU47,'5m歩行判定　男性用（変更厳禁）'!$B$11:$C$16,2,TRUE)</f>
        <v>5</v>
      </c>
      <c r="AX47" s="8">
        <f>VLOOKUP(AW47,'TUG判定　男性用（変更厳禁）'!$B$11:$C$16,2,TRUE)</f>
        <v>5</v>
      </c>
      <c r="AZ47" s="8">
        <f>VLOOKUP(AY47,'ファンクショナルリーチ判定　男性用（変更厳禁）'!$B$11:$C$16,2,TRUE)</f>
        <v>0</v>
      </c>
      <c r="BA47" s="81">
        <f t="shared" si="3"/>
        <v>10</v>
      </c>
      <c r="BB47" s="70"/>
      <c r="BC47" s="70"/>
      <c r="BD47" s="78"/>
      <c r="BE47" s="69"/>
      <c r="BF47" s="8"/>
      <c r="BG47" s="8"/>
      <c r="BH47" s="8"/>
      <c r="BI47" s="73"/>
    </row>
    <row r="48" spans="1:61">
      <c r="A48" s="3">
        <v>46</v>
      </c>
      <c r="F48" s="12" t="e">
        <f t="shared" si="0"/>
        <v>#DIV/0!</v>
      </c>
      <c r="H48" s="12" t="e">
        <f t="shared" si="1"/>
        <v>#DIV/0!</v>
      </c>
      <c r="K48" s="43"/>
      <c r="M48" s="45" t="s">
        <v>77</v>
      </c>
      <c r="O48" s="46" t="s">
        <v>79</v>
      </c>
      <c r="Q48" s="7">
        <f>VLOOKUP(P48,'握力判定　男性用（変更厳禁）'!$B$11:$C$16,2,TRUE)</f>
        <v>0</v>
      </c>
      <c r="S48" s="7">
        <f>VLOOKUP(R48,'長座位体前屈判定用　男性用（変更厳禁）'!$B$11:$C$16,2,TRUE)</f>
        <v>0</v>
      </c>
      <c r="U48" s="7">
        <f>VLOOKUP(T48,'開眼片足立ち判定　男性用（変更厳禁）'!$B$11:$C$16,2,TRUE)</f>
        <v>0</v>
      </c>
      <c r="W48" s="7">
        <f>VLOOKUP(V48,'5m歩行判定　男性用（変更厳禁）'!$B$11:$C$16,2,TRUE)</f>
        <v>5</v>
      </c>
      <c r="Y48" s="7">
        <f>VLOOKUP(X48,'TUG判定　男性用（変更厳禁）'!$B$11:$C$16,2,TRUE)</f>
        <v>5</v>
      </c>
      <c r="AA48" s="58">
        <f>VLOOKUP(Z48,'ファンクショナルリーチ判定　男性用（変更厳禁）'!$B$11:$C$16,2,TRUE)</f>
        <v>0</v>
      </c>
      <c r="AB48" s="7">
        <f t="shared" si="2"/>
        <v>10</v>
      </c>
      <c r="AC48" s="63"/>
      <c r="AD48" s="63"/>
      <c r="AE48" s="67"/>
      <c r="AF48" s="61"/>
      <c r="AG48" s="7"/>
      <c r="AH48" s="7"/>
      <c r="AI48" s="7"/>
      <c r="AJ48" s="7"/>
      <c r="AL48" s="51" t="s">
        <v>77</v>
      </c>
      <c r="AN48" s="52" t="s">
        <v>79</v>
      </c>
      <c r="AP48" s="8">
        <f>VLOOKUP(AO48,'握力判定　男性用（変更厳禁）'!$B$11:$C$16,2,TRUE)</f>
        <v>0</v>
      </c>
      <c r="AR48" s="8">
        <f>VLOOKUP(AQ48,'長座位体前屈判定用　男性用（変更厳禁）'!$B$11:$C$16,2,TRUE)</f>
        <v>0</v>
      </c>
      <c r="AT48" s="8">
        <f>VLOOKUP(AS48,'開眼片足立ち判定　男性用（変更厳禁）'!$B$11:$C$16,2,TRUE)</f>
        <v>0</v>
      </c>
      <c r="AV48" s="8">
        <f>VLOOKUP(AU48,'5m歩行判定　男性用（変更厳禁）'!$B$11:$C$16,2,TRUE)</f>
        <v>5</v>
      </c>
      <c r="AX48" s="8">
        <f>VLOOKUP(AW48,'TUG判定　男性用（変更厳禁）'!$B$11:$C$16,2,TRUE)</f>
        <v>5</v>
      </c>
      <c r="AZ48" s="8">
        <f>VLOOKUP(AY48,'ファンクショナルリーチ判定　男性用（変更厳禁）'!$B$11:$C$16,2,TRUE)</f>
        <v>0</v>
      </c>
      <c r="BA48" s="81">
        <f t="shared" si="3"/>
        <v>10</v>
      </c>
      <c r="BB48" s="70"/>
      <c r="BC48" s="70"/>
      <c r="BD48" s="78"/>
      <c r="BE48" s="69"/>
      <c r="BF48" s="8"/>
      <c r="BG48" s="8"/>
      <c r="BH48" s="8"/>
      <c r="BI48" s="73"/>
    </row>
    <row r="49" spans="1:61">
      <c r="A49" s="3">
        <v>47</v>
      </c>
      <c r="F49" s="12" t="e">
        <f t="shared" si="0"/>
        <v>#DIV/0!</v>
      </c>
      <c r="H49" s="12" t="e">
        <f t="shared" si="1"/>
        <v>#DIV/0!</v>
      </c>
      <c r="K49" s="43"/>
      <c r="M49" s="45" t="s">
        <v>77</v>
      </c>
      <c r="O49" s="46" t="s">
        <v>79</v>
      </c>
      <c r="Q49" s="7">
        <f>VLOOKUP(P49,'握力判定　男性用（変更厳禁）'!$B$11:$C$16,2,TRUE)</f>
        <v>0</v>
      </c>
      <c r="S49" s="7">
        <f>VLOOKUP(R49,'長座位体前屈判定用　男性用（変更厳禁）'!$B$11:$C$16,2,TRUE)</f>
        <v>0</v>
      </c>
      <c r="U49" s="7">
        <f>VLOOKUP(T49,'開眼片足立ち判定　男性用（変更厳禁）'!$B$11:$C$16,2,TRUE)</f>
        <v>0</v>
      </c>
      <c r="W49" s="7">
        <f>VLOOKUP(V49,'5m歩行判定　男性用（変更厳禁）'!$B$11:$C$16,2,TRUE)</f>
        <v>5</v>
      </c>
      <c r="Y49" s="7">
        <f>VLOOKUP(X49,'TUG判定　男性用（変更厳禁）'!$B$11:$C$16,2,TRUE)</f>
        <v>5</v>
      </c>
      <c r="AA49" s="58">
        <f>VLOOKUP(Z49,'ファンクショナルリーチ判定　男性用（変更厳禁）'!$B$11:$C$16,2,TRUE)</f>
        <v>0</v>
      </c>
      <c r="AB49" s="7">
        <f t="shared" si="2"/>
        <v>10</v>
      </c>
      <c r="AC49" s="63"/>
      <c r="AD49" s="63"/>
      <c r="AE49" s="67"/>
      <c r="AF49" s="61"/>
      <c r="AG49" s="7"/>
      <c r="AH49" s="7"/>
      <c r="AI49" s="7"/>
      <c r="AJ49" s="7"/>
      <c r="AL49" s="51" t="s">
        <v>77</v>
      </c>
      <c r="AN49" s="52" t="s">
        <v>79</v>
      </c>
      <c r="AP49" s="8">
        <f>VLOOKUP(AO49,'握力判定　男性用（変更厳禁）'!$B$11:$C$16,2,TRUE)</f>
        <v>0</v>
      </c>
      <c r="AR49" s="8">
        <f>VLOOKUP(AQ49,'長座位体前屈判定用　男性用（変更厳禁）'!$B$11:$C$16,2,TRUE)</f>
        <v>0</v>
      </c>
      <c r="AT49" s="8">
        <f>VLOOKUP(AS49,'開眼片足立ち判定　男性用（変更厳禁）'!$B$11:$C$16,2,TRUE)</f>
        <v>0</v>
      </c>
      <c r="AV49" s="8">
        <f>VLOOKUP(AU49,'5m歩行判定　男性用（変更厳禁）'!$B$11:$C$16,2,TRUE)</f>
        <v>5</v>
      </c>
      <c r="AX49" s="8">
        <f>VLOOKUP(AW49,'TUG判定　男性用（変更厳禁）'!$B$11:$C$16,2,TRUE)</f>
        <v>5</v>
      </c>
      <c r="AZ49" s="8">
        <f>VLOOKUP(AY49,'ファンクショナルリーチ判定　男性用（変更厳禁）'!$B$11:$C$16,2,TRUE)</f>
        <v>0</v>
      </c>
      <c r="BA49" s="81">
        <f t="shared" si="3"/>
        <v>10</v>
      </c>
      <c r="BB49" s="70"/>
      <c r="BC49" s="70"/>
      <c r="BD49" s="78"/>
      <c r="BE49" s="69"/>
      <c r="BF49" s="8"/>
      <c r="BG49" s="8"/>
      <c r="BH49" s="8"/>
      <c r="BI49" s="73"/>
    </row>
    <row r="50" spans="1:61">
      <c r="A50" s="3">
        <v>48</v>
      </c>
      <c r="F50" s="12" t="e">
        <f t="shared" si="0"/>
        <v>#DIV/0!</v>
      </c>
      <c r="H50" s="12" t="e">
        <f t="shared" si="1"/>
        <v>#DIV/0!</v>
      </c>
      <c r="K50" s="43"/>
      <c r="M50" s="45" t="s">
        <v>77</v>
      </c>
      <c r="O50" s="46" t="s">
        <v>79</v>
      </c>
      <c r="Q50" s="7">
        <f>VLOOKUP(P50,'握力判定　男性用（変更厳禁）'!$B$11:$C$16,2,TRUE)</f>
        <v>0</v>
      </c>
      <c r="S50" s="7">
        <f>VLOOKUP(R50,'長座位体前屈判定用　男性用（変更厳禁）'!$B$11:$C$16,2,TRUE)</f>
        <v>0</v>
      </c>
      <c r="U50" s="7">
        <f>VLOOKUP(T50,'開眼片足立ち判定　男性用（変更厳禁）'!$B$11:$C$16,2,TRUE)</f>
        <v>0</v>
      </c>
      <c r="W50" s="7">
        <f>VLOOKUP(V50,'5m歩行判定　男性用（変更厳禁）'!$B$11:$C$16,2,TRUE)</f>
        <v>5</v>
      </c>
      <c r="Y50" s="7">
        <f>VLOOKUP(X50,'TUG判定　男性用（変更厳禁）'!$B$11:$C$16,2,TRUE)</f>
        <v>5</v>
      </c>
      <c r="AA50" s="58">
        <f>VLOOKUP(Z50,'ファンクショナルリーチ判定　男性用（変更厳禁）'!$B$11:$C$16,2,TRUE)</f>
        <v>0</v>
      </c>
      <c r="AB50" s="7">
        <f t="shared" si="2"/>
        <v>10</v>
      </c>
      <c r="AC50" s="63"/>
      <c r="AD50" s="63"/>
      <c r="AE50" s="67"/>
      <c r="AF50" s="61"/>
      <c r="AG50" s="7"/>
      <c r="AH50" s="7"/>
      <c r="AI50" s="7"/>
      <c r="AJ50" s="7"/>
      <c r="AL50" s="51" t="s">
        <v>77</v>
      </c>
      <c r="AN50" s="52" t="s">
        <v>79</v>
      </c>
      <c r="AP50" s="8">
        <f>VLOOKUP(AO50,'握力判定　男性用（変更厳禁）'!$B$11:$C$16,2,TRUE)</f>
        <v>0</v>
      </c>
      <c r="AR50" s="8">
        <f>VLOOKUP(AQ50,'長座位体前屈判定用　男性用（変更厳禁）'!$B$11:$C$16,2,TRUE)</f>
        <v>0</v>
      </c>
      <c r="AT50" s="8">
        <f>VLOOKUP(AS50,'開眼片足立ち判定　男性用（変更厳禁）'!$B$11:$C$16,2,TRUE)</f>
        <v>0</v>
      </c>
      <c r="AV50" s="8">
        <f>VLOOKUP(AU50,'5m歩行判定　男性用（変更厳禁）'!$B$11:$C$16,2,TRUE)</f>
        <v>5</v>
      </c>
      <c r="AX50" s="8">
        <f>VLOOKUP(AW50,'TUG判定　男性用（変更厳禁）'!$B$11:$C$16,2,TRUE)</f>
        <v>5</v>
      </c>
      <c r="AZ50" s="8">
        <f>VLOOKUP(AY50,'ファンクショナルリーチ判定　男性用（変更厳禁）'!$B$11:$C$16,2,TRUE)</f>
        <v>0</v>
      </c>
      <c r="BA50" s="81">
        <f t="shared" si="3"/>
        <v>10</v>
      </c>
      <c r="BB50" s="70"/>
      <c r="BC50" s="70"/>
      <c r="BD50" s="78"/>
      <c r="BE50" s="69"/>
      <c r="BF50" s="8"/>
      <c r="BG50" s="8"/>
      <c r="BH50" s="8"/>
      <c r="BI50" s="73"/>
    </row>
    <row r="51" spans="1:61">
      <c r="A51" s="3">
        <v>49</v>
      </c>
      <c r="F51" s="12" t="e">
        <f t="shared" si="0"/>
        <v>#DIV/0!</v>
      </c>
      <c r="H51" s="12" t="e">
        <f t="shared" si="1"/>
        <v>#DIV/0!</v>
      </c>
      <c r="K51" s="43"/>
      <c r="M51" s="45" t="s">
        <v>77</v>
      </c>
      <c r="O51" s="46" t="s">
        <v>79</v>
      </c>
      <c r="Q51" s="7">
        <f>VLOOKUP(P51,'握力判定　男性用（変更厳禁）'!$B$11:$C$16,2,TRUE)</f>
        <v>0</v>
      </c>
      <c r="S51" s="7">
        <f>VLOOKUP(R51,'長座位体前屈判定用　男性用（変更厳禁）'!$B$11:$C$16,2,TRUE)</f>
        <v>0</v>
      </c>
      <c r="U51" s="7">
        <f>VLOOKUP(T51,'開眼片足立ち判定　男性用（変更厳禁）'!$B$11:$C$16,2,TRUE)</f>
        <v>0</v>
      </c>
      <c r="W51" s="7">
        <f>VLOOKUP(V51,'5m歩行判定　男性用（変更厳禁）'!$B$11:$C$16,2,TRUE)</f>
        <v>5</v>
      </c>
      <c r="Y51" s="7">
        <f>VLOOKUP(X51,'TUG判定　男性用（変更厳禁）'!$B$11:$C$16,2,TRUE)</f>
        <v>5</v>
      </c>
      <c r="AA51" s="58">
        <f>VLOOKUP(Z51,'ファンクショナルリーチ判定　男性用（変更厳禁）'!$B$11:$C$16,2,TRUE)</f>
        <v>0</v>
      </c>
      <c r="AB51" s="7">
        <f t="shared" si="2"/>
        <v>10</v>
      </c>
      <c r="AC51" s="63"/>
      <c r="AD51" s="63"/>
      <c r="AE51" s="67"/>
      <c r="AF51" s="61"/>
      <c r="AG51" s="7"/>
      <c r="AH51" s="7"/>
      <c r="AI51" s="7"/>
      <c r="AJ51" s="7"/>
      <c r="AL51" s="51" t="s">
        <v>77</v>
      </c>
      <c r="AN51" s="52" t="s">
        <v>79</v>
      </c>
      <c r="AP51" s="8">
        <f>VLOOKUP(AO51,'握力判定　男性用（変更厳禁）'!$B$11:$C$16,2,TRUE)</f>
        <v>0</v>
      </c>
      <c r="AR51" s="8">
        <f>VLOOKUP(AQ51,'長座位体前屈判定用　男性用（変更厳禁）'!$B$11:$C$16,2,TRUE)</f>
        <v>0</v>
      </c>
      <c r="AT51" s="8">
        <f>VLOOKUP(AS51,'開眼片足立ち判定　男性用（変更厳禁）'!$B$11:$C$16,2,TRUE)</f>
        <v>0</v>
      </c>
      <c r="AV51" s="8">
        <f>VLOOKUP(AU51,'5m歩行判定　男性用（変更厳禁）'!$B$11:$C$16,2,TRUE)</f>
        <v>5</v>
      </c>
      <c r="AX51" s="8">
        <f>VLOOKUP(AW51,'TUG判定　男性用（変更厳禁）'!$B$11:$C$16,2,TRUE)</f>
        <v>5</v>
      </c>
      <c r="AZ51" s="8">
        <f>VLOOKUP(AY51,'ファンクショナルリーチ判定　男性用（変更厳禁）'!$B$11:$C$16,2,TRUE)</f>
        <v>0</v>
      </c>
      <c r="BA51" s="81">
        <f t="shared" si="3"/>
        <v>10</v>
      </c>
      <c r="BB51" s="70"/>
      <c r="BC51" s="70"/>
      <c r="BD51" s="78"/>
      <c r="BE51" s="69"/>
      <c r="BF51" s="8"/>
      <c r="BG51" s="8"/>
      <c r="BH51" s="8"/>
      <c r="BI51" s="73"/>
    </row>
    <row r="52" spans="1:61">
      <c r="A52" s="3">
        <v>50</v>
      </c>
      <c r="F52" s="12" t="e">
        <f t="shared" si="0"/>
        <v>#DIV/0!</v>
      </c>
      <c r="H52" s="12" t="e">
        <f t="shared" si="1"/>
        <v>#DIV/0!</v>
      </c>
      <c r="K52" s="43"/>
      <c r="M52" s="45" t="s">
        <v>77</v>
      </c>
      <c r="O52" s="46" t="s">
        <v>79</v>
      </c>
      <c r="Q52" s="7">
        <f>VLOOKUP(P52,'握力判定　男性用（変更厳禁）'!$B$11:$C$16,2,TRUE)</f>
        <v>0</v>
      </c>
      <c r="S52" s="7">
        <f>VLOOKUP(R52,'長座位体前屈判定用　男性用（変更厳禁）'!$B$11:$C$16,2,TRUE)</f>
        <v>0</v>
      </c>
      <c r="U52" s="7">
        <f>VLOOKUP(T52,'開眼片足立ち判定　男性用（変更厳禁）'!$B$11:$C$16,2,TRUE)</f>
        <v>0</v>
      </c>
      <c r="W52" s="7">
        <f>VLOOKUP(V52,'5m歩行判定　男性用（変更厳禁）'!$B$11:$C$16,2,TRUE)</f>
        <v>5</v>
      </c>
      <c r="Y52" s="7">
        <f>VLOOKUP(X52,'TUG判定　男性用（変更厳禁）'!$B$11:$C$16,2,TRUE)</f>
        <v>5</v>
      </c>
      <c r="AA52" s="58">
        <f>VLOOKUP(Z52,'ファンクショナルリーチ判定　男性用（変更厳禁）'!$B$11:$C$16,2,TRUE)</f>
        <v>0</v>
      </c>
      <c r="AB52" s="7">
        <f t="shared" si="2"/>
        <v>10</v>
      </c>
      <c r="AC52" s="63"/>
      <c r="AD52" s="63"/>
      <c r="AE52" s="67"/>
      <c r="AF52" s="61"/>
      <c r="AG52" s="7"/>
      <c r="AH52" s="7"/>
      <c r="AI52" s="7"/>
      <c r="AJ52" s="7"/>
      <c r="AL52" s="51" t="s">
        <v>77</v>
      </c>
      <c r="AN52" s="52" t="s">
        <v>79</v>
      </c>
      <c r="AP52" s="8">
        <f>VLOOKUP(AO52,'握力判定　男性用（変更厳禁）'!$B$11:$C$16,2,TRUE)</f>
        <v>0</v>
      </c>
      <c r="AR52" s="8">
        <f>VLOOKUP(AQ52,'長座位体前屈判定用　男性用（変更厳禁）'!$B$11:$C$16,2,TRUE)</f>
        <v>0</v>
      </c>
      <c r="AT52" s="8">
        <f>VLOOKUP(AS52,'開眼片足立ち判定　男性用（変更厳禁）'!$B$11:$C$16,2,TRUE)</f>
        <v>0</v>
      </c>
      <c r="AV52" s="8">
        <f>VLOOKUP(AU52,'5m歩行判定　男性用（変更厳禁）'!$B$11:$C$16,2,TRUE)</f>
        <v>5</v>
      </c>
      <c r="AX52" s="8">
        <f>VLOOKUP(AW52,'TUG判定　男性用（変更厳禁）'!$B$11:$C$16,2,TRUE)</f>
        <v>5</v>
      </c>
      <c r="AZ52" s="8">
        <f>VLOOKUP(AY52,'ファンクショナルリーチ判定　男性用（変更厳禁）'!$B$11:$C$16,2,TRUE)</f>
        <v>0</v>
      </c>
      <c r="BA52" s="81">
        <f t="shared" si="3"/>
        <v>10</v>
      </c>
      <c r="BB52" s="70"/>
      <c r="BC52" s="70"/>
      <c r="BD52" s="78"/>
      <c r="BE52" s="69"/>
      <c r="BF52" s="8"/>
      <c r="BG52" s="8"/>
      <c r="BH52" s="8"/>
      <c r="BI52" s="73"/>
    </row>
    <row r="53" spans="1:61">
      <c r="A53" s="3">
        <v>51</v>
      </c>
      <c r="F53" s="12" t="e">
        <f t="shared" si="0"/>
        <v>#DIV/0!</v>
      </c>
      <c r="H53" s="12" t="e">
        <f t="shared" si="1"/>
        <v>#DIV/0!</v>
      </c>
      <c r="K53" s="43"/>
      <c r="M53" s="45" t="s">
        <v>77</v>
      </c>
      <c r="O53" s="46" t="s">
        <v>79</v>
      </c>
      <c r="Q53" s="7">
        <f>VLOOKUP(P53,'握力判定　男性用（変更厳禁）'!$B$11:$C$16,2,TRUE)</f>
        <v>0</v>
      </c>
      <c r="S53" s="7">
        <f>VLOOKUP(R53,'長座位体前屈判定用　男性用（変更厳禁）'!$B$11:$C$16,2,TRUE)</f>
        <v>0</v>
      </c>
      <c r="U53" s="7">
        <f>VLOOKUP(T53,'開眼片足立ち判定　男性用（変更厳禁）'!$B$11:$C$16,2,TRUE)</f>
        <v>0</v>
      </c>
      <c r="W53" s="7">
        <f>VLOOKUP(V53,'5m歩行判定　男性用（変更厳禁）'!$B$11:$C$16,2,TRUE)</f>
        <v>5</v>
      </c>
      <c r="Y53" s="7">
        <f>VLOOKUP(X53,'TUG判定　男性用（変更厳禁）'!$B$11:$C$16,2,TRUE)</f>
        <v>5</v>
      </c>
      <c r="AA53" s="58">
        <f>VLOOKUP(Z53,'ファンクショナルリーチ判定　男性用（変更厳禁）'!$B$11:$C$16,2,TRUE)</f>
        <v>0</v>
      </c>
      <c r="AB53" s="7">
        <f t="shared" si="2"/>
        <v>10</v>
      </c>
      <c r="AC53" s="63"/>
      <c r="AD53" s="63"/>
      <c r="AE53" s="67"/>
      <c r="AF53" s="61"/>
      <c r="AG53" s="7"/>
      <c r="AH53" s="7"/>
      <c r="AI53" s="7"/>
      <c r="AJ53" s="7"/>
      <c r="AL53" s="51" t="s">
        <v>77</v>
      </c>
      <c r="AN53" s="52" t="s">
        <v>79</v>
      </c>
      <c r="AP53" s="8">
        <f>VLOOKUP(AO53,'握力判定　男性用（変更厳禁）'!$B$11:$C$16,2,TRUE)</f>
        <v>0</v>
      </c>
      <c r="AR53" s="8">
        <f>VLOOKUP(AQ53,'長座位体前屈判定用　男性用（変更厳禁）'!$B$11:$C$16,2,TRUE)</f>
        <v>0</v>
      </c>
      <c r="AT53" s="8">
        <f>VLOOKUP(AS53,'開眼片足立ち判定　男性用（変更厳禁）'!$B$11:$C$16,2,TRUE)</f>
        <v>0</v>
      </c>
      <c r="AV53" s="8">
        <f>VLOOKUP(AU53,'5m歩行判定　男性用（変更厳禁）'!$B$11:$C$16,2,TRUE)</f>
        <v>5</v>
      </c>
      <c r="AX53" s="8">
        <f>VLOOKUP(AW53,'TUG判定　男性用（変更厳禁）'!$B$11:$C$16,2,TRUE)</f>
        <v>5</v>
      </c>
      <c r="AZ53" s="8">
        <f>VLOOKUP(AY53,'ファンクショナルリーチ判定　男性用（変更厳禁）'!$B$11:$C$16,2,TRUE)</f>
        <v>0</v>
      </c>
      <c r="BA53" s="81">
        <f t="shared" si="3"/>
        <v>10</v>
      </c>
      <c r="BB53" s="70"/>
      <c r="BC53" s="70"/>
      <c r="BD53" s="78"/>
      <c r="BE53" s="69"/>
      <c r="BF53" s="8"/>
      <c r="BG53" s="8"/>
      <c r="BH53" s="8"/>
      <c r="BI53" s="73"/>
    </row>
    <row r="54" spans="1:61">
      <c r="A54" s="3">
        <v>52</v>
      </c>
      <c r="F54" s="12" t="e">
        <f t="shared" si="0"/>
        <v>#DIV/0!</v>
      </c>
      <c r="H54" s="12" t="e">
        <f t="shared" si="1"/>
        <v>#DIV/0!</v>
      </c>
      <c r="K54" s="43"/>
      <c r="M54" s="45" t="s">
        <v>77</v>
      </c>
      <c r="O54" s="46" t="s">
        <v>79</v>
      </c>
      <c r="Q54" s="7">
        <f>VLOOKUP(P54,'握力判定　男性用（変更厳禁）'!$B$11:$C$16,2,TRUE)</f>
        <v>0</v>
      </c>
      <c r="S54" s="7">
        <f>VLOOKUP(R54,'長座位体前屈判定用　男性用（変更厳禁）'!$B$11:$C$16,2,TRUE)</f>
        <v>0</v>
      </c>
      <c r="U54" s="7">
        <f>VLOOKUP(T54,'開眼片足立ち判定　男性用（変更厳禁）'!$B$11:$C$16,2,TRUE)</f>
        <v>0</v>
      </c>
      <c r="W54" s="7">
        <f>VLOOKUP(V54,'5m歩行判定　男性用（変更厳禁）'!$B$11:$C$16,2,TRUE)</f>
        <v>5</v>
      </c>
      <c r="Y54" s="7">
        <f>VLOOKUP(X54,'TUG判定　男性用（変更厳禁）'!$B$11:$C$16,2,TRUE)</f>
        <v>5</v>
      </c>
      <c r="AA54" s="58">
        <f>VLOOKUP(Z54,'ファンクショナルリーチ判定　男性用（変更厳禁）'!$B$11:$C$16,2,TRUE)</f>
        <v>0</v>
      </c>
      <c r="AB54" s="7">
        <f t="shared" si="2"/>
        <v>10</v>
      </c>
      <c r="AC54" s="63"/>
      <c r="AD54" s="63"/>
      <c r="AE54" s="67"/>
      <c r="AF54" s="61"/>
      <c r="AG54" s="7"/>
      <c r="AH54" s="7"/>
      <c r="AI54" s="7"/>
      <c r="AJ54" s="7"/>
      <c r="AL54" s="51" t="s">
        <v>77</v>
      </c>
      <c r="AN54" s="52" t="s">
        <v>79</v>
      </c>
      <c r="AP54" s="8">
        <f>VLOOKUP(AO54,'握力判定　男性用（変更厳禁）'!$B$11:$C$16,2,TRUE)</f>
        <v>0</v>
      </c>
      <c r="AR54" s="8">
        <f>VLOOKUP(AQ54,'長座位体前屈判定用　男性用（変更厳禁）'!$B$11:$C$16,2,TRUE)</f>
        <v>0</v>
      </c>
      <c r="AT54" s="8">
        <f>VLOOKUP(AS54,'開眼片足立ち判定　男性用（変更厳禁）'!$B$11:$C$16,2,TRUE)</f>
        <v>0</v>
      </c>
      <c r="AV54" s="8">
        <f>VLOOKUP(AU54,'5m歩行判定　男性用（変更厳禁）'!$B$11:$C$16,2,TRUE)</f>
        <v>5</v>
      </c>
      <c r="AX54" s="8">
        <f>VLOOKUP(AW54,'TUG判定　男性用（変更厳禁）'!$B$11:$C$16,2,TRUE)</f>
        <v>5</v>
      </c>
      <c r="AZ54" s="8">
        <f>VLOOKUP(AY54,'ファンクショナルリーチ判定　男性用（変更厳禁）'!$B$11:$C$16,2,TRUE)</f>
        <v>0</v>
      </c>
      <c r="BA54" s="81">
        <f t="shared" si="3"/>
        <v>10</v>
      </c>
      <c r="BB54" s="70"/>
      <c r="BC54" s="70"/>
      <c r="BD54" s="78"/>
      <c r="BE54" s="69"/>
      <c r="BF54" s="8"/>
      <c r="BG54" s="8"/>
      <c r="BH54" s="8"/>
      <c r="BI54" s="73"/>
    </row>
    <row r="55" spans="1:61">
      <c r="A55" s="3">
        <v>53</v>
      </c>
      <c r="F55" s="12" t="e">
        <f t="shared" si="0"/>
        <v>#DIV/0!</v>
      </c>
      <c r="H55" s="12" t="e">
        <f t="shared" si="1"/>
        <v>#DIV/0!</v>
      </c>
      <c r="K55" s="43"/>
      <c r="M55" s="45" t="s">
        <v>77</v>
      </c>
      <c r="O55" s="46" t="s">
        <v>79</v>
      </c>
      <c r="Q55" s="7">
        <f>VLOOKUP(P55,'握力判定　男性用（変更厳禁）'!$B$11:$C$16,2,TRUE)</f>
        <v>0</v>
      </c>
      <c r="S55" s="7">
        <f>VLOOKUP(R55,'長座位体前屈判定用　男性用（変更厳禁）'!$B$11:$C$16,2,TRUE)</f>
        <v>0</v>
      </c>
      <c r="U55" s="7">
        <f>VLOOKUP(T55,'開眼片足立ち判定　男性用（変更厳禁）'!$B$11:$C$16,2,TRUE)</f>
        <v>0</v>
      </c>
      <c r="W55" s="7">
        <f>VLOOKUP(V55,'5m歩行判定　男性用（変更厳禁）'!$B$11:$C$16,2,TRUE)</f>
        <v>5</v>
      </c>
      <c r="Y55" s="7">
        <f>VLOOKUP(X55,'TUG判定　男性用（変更厳禁）'!$B$11:$C$16,2,TRUE)</f>
        <v>5</v>
      </c>
      <c r="AA55" s="58">
        <f>VLOOKUP(Z55,'ファンクショナルリーチ判定　男性用（変更厳禁）'!$B$11:$C$16,2,TRUE)</f>
        <v>0</v>
      </c>
      <c r="AB55" s="7">
        <f t="shared" si="2"/>
        <v>10</v>
      </c>
      <c r="AC55" s="63"/>
      <c r="AD55" s="63"/>
      <c r="AE55" s="67"/>
      <c r="AF55" s="61"/>
      <c r="AG55" s="7"/>
      <c r="AH55" s="7"/>
      <c r="AI55" s="7"/>
      <c r="AJ55" s="7"/>
      <c r="AL55" s="51" t="s">
        <v>77</v>
      </c>
      <c r="AN55" s="52" t="s">
        <v>79</v>
      </c>
      <c r="AP55" s="8">
        <f>VLOOKUP(AO55,'握力判定　男性用（変更厳禁）'!$B$11:$C$16,2,TRUE)</f>
        <v>0</v>
      </c>
      <c r="AR55" s="8">
        <f>VLOOKUP(AQ55,'長座位体前屈判定用　男性用（変更厳禁）'!$B$11:$C$16,2,TRUE)</f>
        <v>0</v>
      </c>
      <c r="AT55" s="8">
        <f>VLOOKUP(AS55,'開眼片足立ち判定　男性用（変更厳禁）'!$B$11:$C$16,2,TRUE)</f>
        <v>0</v>
      </c>
      <c r="AV55" s="8">
        <f>VLOOKUP(AU55,'5m歩行判定　男性用（変更厳禁）'!$B$11:$C$16,2,TRUE)</f>
        <v>5</v>
      </c>
      <c r="AX55" s="8">
        <f>VLOOKUP(AW55,'TUG判定　男性用（変更厳禁）'!$B$11:$C$16,2,TRUE)</f>
        <v>5</v>
      </c>
      <c r="AZ55" s="8">
        <f>VLOOKUP(AY55,'ファンクショナルリーチ判定　男性用（変更厳禁）'!$B$11:$C$16,2,TRUE)</f>
        <v>0</v>
      </c>
      <c r="BA55" s="81">
        <f t="shared" si="3"/>
        <v>10</v>
      </c>
      <c r="BB55" s="70"/>
      <c r="BC55" s="70"/>
      <c r="BD55" s="78"/>
      <c r="BE55" s="69"/>
      <c r="BF55" s="8"/>
      <c r="BG55" s="8"/>
      <c r="BH55" s="8"/>
      <c r="BI55" s="73"/>
    </row>
    <row r="56" spans="1:61">
      <c r="A56" s="3">
        <v>54</v>
      </c>
      <c r="F56" s="12" t="e">
        <f t="shared" si="0"/>
        <v>#DIV/0!</v>
      </c>
      <c r="H56" s="12" t="e">
        <f t="shared" si="1"/>
        <v>#DIV/0!</v>
      </c>
      <c r="K56" s="43"/>
      <c r="M56" s="45" t="s">
        <v>77</v>
      </c>
      <c r="O56" s="46" t="s">
        <v>79</v>
      </c>
      <c r="Q56" s="7">
        <f>VLOOKUP(P56,'握力判定　男性用（変更厳禁）'!$B$11:$C$16,2,TRUE)</f>
        <v>0</v>
      </c>
      <c r="S56" s="7">
        <f>VLOOKUP(R56,'長座位体前屈判定用　男性用（変更厳禁）'!$B$11:$C$16,2,TRUE)</f>
        <v>0</v>
      </c>
      <c r="U56" s="7">
        <f>VLOOKUP(T56,'開眼片足立ち判定　男性用（変更厳禁）'!$B$11:$C$16,2,TRUE)</f>
        <v>0</v>
      </c>
      <c r="W56" s="7">
        <f>VLOOKUP(V56,'5m歩行判定　男性用（変更厳禁）'!$B$11:$C$16,2,TRUE)</f>
        <v>5</v>
      </c>
      <c r="Y56" s="7">
        <f>VLOOKUP(X56,'TUG判定　男性用（変更厳禁）'!$B$11:$C$16,2,TRUE)</f>
        <v>5</v>
      </c>
      <c r="AA56" s="58">
        <f>VLOOKUP(Z56,'ファンクショナルリーチ判定　男性用（変更厳禁）'!$B$11:$C$16,2,TRUE)</f>
        <v>0</v>
      </c>
      <c r="AB56" s="7">
        <f t="shared" si="2"/>
        <v>10</v>
      </c>
      <c r="AC56" s="63"/>
      <c r="AD56" s="63"/>
      <c r="AE56" s="67"/>
      <c r="AF56" s="61"/>
      <c r="AG56" s="7"/>
      <c r="AH56" s="7"/>
      <c r="AI56" s="7"/>
      <c r="AJ56" s="7"/>
      <c r="AL56" s="51" t="s">
        <v>77</v>
      </c>
      <c r="AN56" s="52" t="s">
        <v>79</v>
      </c>
      <c r="AP56" s="8">
        <f>VLOOKUP(AO56,'握力判定　男性用（変更厳禁）'!$B$11:$C$16,2,TRUE)</f>
        <v>0</v>
      </c>
      <c r="AR56" s="8">
        <f>VLOOKUP(AQ56,'長座位体前屈判定用　男性用（変更厳禁）'!$B$11:$C$16,2,TRUE)</f>
        <v>0</v>
      </c>
      <c r="AT56" s="8">
        <f>VLOOKUP(AS56,'開眼片足立ち判定　男性用（変更厳禁）'!$B$11:$C$16,2,TRUE)</f>
        <v>0</v>
      </c>
      <c r="AV56" s="8">
        <f>VLOOKUP(AU56,'5m歩行判定　男性用（変更厳禁）'!$B$11:$C$16,2,TRUE)</f>
        <v>5</v>
      </c>
      <c r="AX56" s="8">
        <f>VLOOKUP(AW56,'TUG判定　男性用（変更厳禁）'!$B$11:$C$16,2,TRUE)</f>
        <v>5</v>
      </c>
      <c r="AZ56" s="8">
        <f>VLOOKUP(AY56,'ファンクショナルリーチ判定　男性用（変更厳禁）'!$B$11:$C$16,2,TRUE)</f>
        <v>0</v>
      </c>
      <c r="BA56" s="81">
        <f t="shared" si="3"/>
        <v>10</v>
      </c>
      <c r="BB56" s="70"/>
      <c r="BC56" s="70"/>
      <c r="BD56" s="78"/>
      <c r="BE56" s="69"/>
      <c r="BF56" s="8"/>
      <c r="BG56" s="8"/>
      <c r="BH56" s="8"/>
      <c r="BI56" s="73"/>
    </row>
    <row r="57" spans="1:61">
      <c r="A57" s="3">
        <v>55</v>
      </c>
      <c r="F57" s="12" t="e">
        <f t="shared" si="0"/>
        <v>#DIV/0!</v>
      </c>
      <c r="H57" s="12" t="e">
        <f t="shared" si="1"/>
        <v>#DIV/0!</v>
      </c>
      <c r="K57" s="43"/>
      <c r="M57" s="45" t="s">
        <v>77</v>
      </c>
      <c r="O57" s="46" t="s">
        <v>79</v>
      </c>
      <c r="Q57" s="7">
        <f>VLOOKUP(P57,'握力判定　男性用（変更厳禁）'!$B$11:$C$16,2,TRUE)</f>
        <v>0</v>
      </c>
      <c r="S57" s="7">
        <f>VLOOKUP(R57,'長座位体前屈判定用　男性用（変更厳禁）'!$B$11:$C$16,2,TRUE)</f>
        <v>0</v>
      </c>
      <c r="U57" s="7">
        <f>VLOOKUP(T57,'開眼片足立ち判定　男性用（変更厳禁）'!$B$11:$C$16,2,TRUE)</f>
        <v>0</v>
      </c>
      <c r="W57" s="7">
        <f>VLOOKUP(V57,'5m歩行判定　男性用（変更厳禁）'!$B$11:$C$16,2,TRUE)</f>
        <v>5</v>
      </c>
      <c r="Y57" s="7">
        <f>VLOOKUP(X57,'TUG判定　男性用（変更厳禁）'!$B$11:$C$16,2,TRUE)</f>
        <v>5</v>
      </c>
      <c r="AA57" s="58">
        <f>VLOOKUP(Z57,'ファンクショナルリーチ判定　男性用（変更厳禁）'!$B$11:$C$16,2,TRUE)</f>
        <v>0</v>
      </c>
      <c r="AB57" s="7">
        <f t="shared" si="2"/>
        <v>10</v>
      </c>
      <c r="AC57" s="63"/>
      <c r="AD57" s="63"/>
      <c r="AE57" s="67"/>
      <c r="AF57" s="61"/>
      <c r="AG57" s="7"/>
      <c r="AH57" s="7"/>
      <c r="AI57" s="7"/>
      <c r="AJ57" s="7"/>
      <c r="AL57" s="51" t="s">
        <v>77</v>
      </c>
      <c r="AN57" s="52" t="s">
        <v>79</v>
      </c>
      <c r="AP57" s="8">
        <f>VLOOKUP(AO57,'握力判定　男性用（変更厳禁）'!$B$11:$C$16,2,TRUE)</f>
        <v>0</v>
      </c>
      <c r="AR57" s="8">
        <f>VLOOKUP(AQ57,'長座位体前屈判定用　男性用（変更厳禁）'!$B$11:$C$16,2,TRUE)</f>
        <v>0</v>
      </c>
      <c r="AT57" s="8">
        <f>VLOOKUP(AS57,'開眼片足立ち判定　男性用（変更厳禁）'!$B$11:$C$16,2,TRUE)</f>
        <v>0</v>
      </c>
      <c r="AV57" s="8">
        <f>VLOOKUP(AU57,'5m歩行判定　男性用（変更厳禁）'!$B$11:$C$16,2,TRUE)</f>
        <v>5</v>
      </c>
      <c r="AX57" s="8">
        <f>VLOOKUP(AW57,'TUG判定　男性用（変更厳禁）'!$B$11:$C$16,2,TRUE)</f>
        <v>5</v>
      </c>
      <c r="AZ57" s="8">
        <f>VLOOKUP(AY57,'ファンクショナルリーチ判定　男性用（変更厳禁）'!$B$11:$C$16,2,TRUE)</f>
        <v>0</v>
      </c>
      <c r="BA57" s="81">
        <f t="shared" si="3"/>
        <v>10</v>
      </c>
      <c r="BB57" s="70"/>
      <c r="BC57" s="70"/>
      <c r="BD57" s="78"/>
      <c r="BE57" s="69"/>
      <c r="BF57" s="8"/>
      <c r="BG57" s="8"/>
      <c r="BH57" s="8"/>
      <c r="BI57" s="73"/>
    </row>
    <row r="58" spans="1:61">
      <c r="A58" s="3">
        <v>56</v>
      </c>
      <c r="F58" s="12" t="e">
        <f t="shared" si="0"/>
        <v>#DIV/0!</v>
      </c>
      <c r="H58" s="12" t="e">
        <f t="shared" si="1"/>
        <v>#DIV/0!</v>
      </c>
      <c r="K58" s="43"/>
      <c r="M58" s="45" t="s">
        <v>77</v>
      </c>
      <c r="O58" s="46" t="s">
        <v>79</v>
      </c>
      <c r="Q58" s="7">
        <f>VLOOKUP(P58,'握力判定　男性用（変更厳禁）'!$B$11:$C$16,2,TRUE)</f>
        <v>0</v>
      </c>
      <c r="S58" s="7">
        <f>VLOOKUP(R58,'長座位体前屈判定用　男性用（変更厳禁）'!$B$11:$C$16,2,TRUE)</f>
        <v>0</v>
      </c>
      <c r="U58" s="7">
        <f>VLOOKUP(T58,'開眼片足立ち判定　男性用（変更厳禁）'!$B$11:$C$16,2,TRUE)</f>
        <v>0</v>
      </c>
      <c r="W58" s="7">
        <f>VLOOKUP(V58,'5m歩行判定　男性用（変更厳禁）'!$B$11:$C$16,2,TRUE)</f>
        <v>5</v>
      </c>
      <c r="Y58" s="7">
        <f>VLOOKUP(X58,'TUG判定　男性用（変更厳禁）'!$B$11:$C$16,2,TRUE)</f>
        <v>5</v>
      </c>
      <c r="AA58" s="58">
        <f>VLOOKUP(Z58,'ファンクショナルリーチ判定　男性用（変更厳禁）'!$B$11:$C$16,2,TRUE)</f>
        <v>0</v>
      </c>
      <c r="AB58" s="7">
        <f t="shared" si="2"/>
        <v>10</v>
      </c>
      <c r="AC58" s="63"/>
      <c r="AD58" s="63"/>
      <c r="AE58" s="67"/>
      <c r="AF58" s="61"/>
      <c r="AG58" s="7"/>
      <c r="AH58" s="7"/>
      <c r="AI58" s="7"/>
      <c r="AJ58" s="7"/>
      <c r="AL58" s="51" t="s">
        <v>77</v>
      </c>
      <c r="AN58" s="52" t="s">
        <v>79</v>
      </c>
      <c r="AP58" s="8">
        <f>VLOOKUP(AO58,'握力判定　男性用（変更厳禁）'!$B$11:$C$16,2,TRUE)</f>
        <v>0</v>
      </c>
      <c r="AR58" s="8">
        <f>VLOOKUP(AQ58,'長座位体前屈判定用　男性用（変更厳禁）'!$B$11:$C$16,2,TRUE)</f>
        <v>0</v>
      </c>
      <c r="AT58" s="8">
        <f>VLOOKUP(AS58,'開眼片足立ち判定　男性用（変更厳禁）'!$B$11:$C$16,2,TRUE)</f>
        <v>0</v>
      </c>
      <c r="AV58" s="8">
        <f>VLOOKUP(AU58,'5m歩行判定　男性用（変更厳禁）'!$B$11:$C$16,2,TRUE)</f>
        <v>5</v>
      </c>
      <c r="AX58" s="8">
        <f>VLOOKUP(AW58,'TUG判定　男性用（変更厳禁）'!$B$11:$C$16,2,TRUE)</f>
        <v>5</v>
      </c>
      <c r="AZ58" s="8">
        <f>VLOOKUP(AY58,'ファンクショナルリーチ判定　男性用（変更厳禁）'!$B$11:$C$16,2,TRUE)</f>
        <v>0</v>
      </c>
      <c r="BA58" s="81">
        <f t="shared" si="3"/>
        <v>10</v>
      </c>
      <c r="BB58" s="70"/>
      <c r="BC58" s="70"/>
      <c r="BD58" s="78"/>
      <c r="BE58" s="69"/>
      <c r="BF58" s="8"/>
      <c r="BG58" s="8"/>
      <c r="BH58" s="8"/>
      <c r="BI58" s="73"/>
    </row>
    <row r="59" spans="1:61">
      <c r="A59" s="3">
        <v>57</v>
      </c>
      <c r="F59" s="12" t="e">
        <f t="shared" si="0"/>
        <v>#DIV/0!</v>
      </c>
      <c r="H59" s="12" t="e">
        <f t="shared" si="1"/>
        <v>#DIV/0!</v>
      </c>
      <c r="K59" s="43"/>
      <c r="M59" s="45" t="s">
        <v>77</v>
      </c>
      <c r="O59" s="46" t="s">
        <v>79</v>
      </c>
      <c r="Q59" s="7">
        <f>VLOOKUP(P59,'握力判定　男性用（変更厳禁）'!$B$11:$C$16,2,TRUE)</f>
        <v>0</v>
      </c>
      <c r="S59" s="7">
        <f>VLOOKUP(R59,'長座位体前屈判定用　男性用（変更厳禁）'!$B$11:$C$16,2,TRUE)</f>
        <v>0</v>
      </c>
      <c r="U59" s="7">
        <f>VLOOKUP(T59,'開眼片足立ち判定　男性用（変更厳禁）'!$B$11:$C$16,2,TRUE)</f>
        <v>0</v>
      </c>
      <c r="W59" s="7">
        <f>VLOOKUP(V59,'5m歩行判定　男性用（変更厳禁）'!$B$11:$C$16,2,TRUE)</f>
        <v>5</v>
      </c>
      <c r="Y59" s="7">
        <f>VLOOKUP(X59,'TUG判定　男性用（変更厳禁）'!$B$11:$C$16,2,TRUE)</f>
        <v>5</v>
      </c>
      <c r="AA59" s="58">
        <f>VLOOKUP(Z59,'ファンクショナルリーチ判定　男性用（変更厳禁）'!$B$11:$C$16,2,TRUE)</f>
        <v>0</v>
      </c>
      <c r="AB59" s="7">
        <f t="shared" si="2"/>
        <v>10</v>
      </c>
      <c r="AC59" s="63"/>
      <c r="AD59" s="63"/>
      <c r="AE59" s="67"/>
      <c r="AF59" s="61"/>
      <c r="AG59" s="7"/>
      <c r="AH59" s="7"/>
      <c r="AI59" s="7"/>
      <c r="AJ59" s="7"/>
      <c r="AL59" s="51" t="s">
        <v>77</v>
      </c>
      <c r="AN59" s="52" t="s">
        <v>79</v>
      </c>
      <c r="AP59" s="8">
        <f>VLOOKUP(AO59,'握力判定　男性用（変更厳禁）'!$B$11:$C$16,2,TRUE)</f>
        <v>0</v>
      </c>
      <c r="AR59" s="8">
        <f>VLOOKUP(AQ59,'長座位体前屈判定用　男性用（変更厳禁）'!$B$11:$C$16,2,TRUE)</f>
        <v>0</v>
      </c>
      <c r="AT59" s="8">
        <f>VLOOKUP(AS59,'開眼片足立ち判定　男性用（変更厳禁）'!$B$11:$C$16,2,TRUE)</f>
        <v>0</v>
      </c>
      <c r="AV59" s="8">
        <f>VLOOKUP(AU59,'5m歩行判定　男性用（変更厳禁）'!$B$11:$C$16,2,TRUE)</f>
        <v>5</v>
      </c>
      <c r="AX59" s="8">
        <f>VLOOKUP(AW59,'TUG判定　男性用（変更厳禁）'!$B$11:$C$16,2,TRUE)</f>
        <v>5</v>
      </c>
      <c r="AZ59" s="8">
        <f>VLOOKUP(AY59,'ファンクショナルリーチ判定　男性用（変更厳禁）'!$B$11:$C$16,2,TRUE)</f>
        <v>0</v>
      </c>
      <c r="BA59" s="81">
        <f t="shared" si="3"/>
        <v>10</v>
      </c>
      <c r="BB59" s="70"/>
      <c r="BC59" s="70"/>
      <c r="BD59" s="78"/>
      <c r="BE59" s="69"/>
      <c r="BF59" s="8"/>
      <c r="BG59" s="8"/>
      <c r="BH59" s="8"/>
      <c r="BI59" s="73"/>
    </row>
    <row r="60" spans="1:61">
      <c r="A60" s="3">
        <v>58</v>
      </c>
      <c r="F60" s="12" t="e">
        <f t="shared" si="0"/>
        <v>#DIV/0!</v>
      </c>
      <c r="H60" s="12" t="e">
        <f t="shared" si="1"/>
        <v>#DIV/0!</v>
      </c>
      <c r="K60" s="43"/>
      <c r="M60" s="45" t="s">
        <v>77</v>
      </c>
      <c r="O60" s="46" t="s">
        <v>79</v>
      </c>
      <c r="Q60" s="7">
        <f>VLOOKUP(P60,'握力判定　男性用（変更厳禁）'!$B$11:$C$16,2,TRUE)</f>
        <v>0</v>
      </c>
      <c r="S60" s="7">
        <f>VLOOKUP(R60,'長座位体前屈判定用　男性用（変更厳禁）'!$B$11:$C$16,2,TRUE)</f>
        <v>0</v>
      </c>
      <c r="U60" s="7">
        <f>VLOOKUP(T60,'開眼片足立ち判定　男性用（変更厳禁）'!$B$11:$C$16,2,TRUE)</f>
        <v>0</v>
      </c>
      <c r="W60" s="7">
        <f>VLOOKUP(V60,'5m歩行判定　男性用（変更厳禁）'!$B$11:$C$16,2,TRUE)</f>
        <v>5</v>
      </c>
      <c r="Y60" s="7">
        <f>VLOOKUP(X60,'TUG判定　男性用（変更厳禁）'!$B$11:$C$16,2,TRUE)</f>
        <v>5</v>
      </c>
      <c r="AA60" s="58">
        <f>VLOOKUP(Z60,'ファンクショナルリーチ判定　男性用（変更厳禁）'!$B$11:$C$16,2,TRUE)</f>
        <v>0</v>
      </c>
      <c r="AB60" s="7">
        <f t="shared" si="2"/>
        <v>10</v>
      </c>
      <c r="AC60" s="63"/>
      <c r="AD60" s="63"/>
      <c r="AE60" s="67"/>
      <c r="AF60" s="61"/>
      <c r="AG60" s="7"/>
      <c r="AH60" s="7"/>
      <c r="AI60" s="7"/>
      <c r="AJ60" s="7"/>
      <c r="AL60" s="51" t="s">
        <v>77</v>
      </c>
      <c r="AN60" s="52" t="s">
        <v>79</v>
      </c>
      <c r="AP60" s="8">
        <f>VLOOKUP(AO60,'握力判定　男性用（変更厳禁）'!$B$11:$C$16,2,TRUE)</f>
        <v>0</v>
      </c>
      <c r="AR60" s="8">
        <f>VLOOKUP(AQ60,'長座位体前屈判定用　男性用（変更厳禁）'!$B$11:$C$16,2,TRUE)</f>
        <v>0</v>
      </c>
      <c r="AT60" s="8">
        <f>VLOOKUP(AS60,'開眼片足立ち判定　男性用（変更厳禁）'!$B$11:$C$16,2,TRUE)</f>
        <v>0</v>
      </c>
      <c r="AV60" s="8">
        <f>VLOOKUP(AU60,'5m歩行判定　男性用（変更厳禁）'!$B$11:$C$16,2,TRUE)</f>
        <v>5</v>
      </c>
      <c r="AX60" s="8">
        <f>VLOOKUP(AW60,'TUG判定　男性用（変更厳禁）'!$B$11:$C$16,2,TRUE)</f>
        <v>5</v>
      </c>
      <c r="AZ60" s="8">
        <f>VLOOKUP(AY60,'ファンクショナルリーチ判定　男性用（変更厳禁）'!$B$11:$C$16,2,TRUE)</f>
        <v>0</v>
      </c>
      <c r="BA60" s="81">
        <f t="shared" si="3"/>
        <v>10</v>
      </c>
      <c r="BB60" s="70"/>
      <c r="BC60" s="70"/>
      <c r="BD60" s="78"/>
      <c r="BE60" s="69"/>
      <c r="BF60" s="8"/>
      <c r="BG60" s="8"/>
      <c r="BH60" s="8"/>
      <c r="BI60" s="73"/>
    </row>
    <row r="61" spans="1:61">
      <c r="A61" s="3">
        <v>59</v>
      </c>
      <c r="F61" s="12" t="e">
        <f t="shared" si="0"/>
        <v>#DIV/0!</v>
      </c>
      <c r="H61" s="12" t="e">
        <f t="shared" si="1"/>
        <v>#DIV/0!</v>
      </c>
      <c r="K61" s="43"/>
      <c r="M61" s="45" t="s">
        <v>77</v>
      </c>
      <c r="O61" s="46" t="s">
        <v>79</v>
      </c>
      <c r="Q61" s="7">
        <f>VLOOKUP(P61,'握力判定　男性用（変更厳禁）'!$B$11:$C$16,2,TRUE)</f>
        <v>0</v>
      </c>
      <c r="S61" s="7">
        <f>VLOOKUP(R61,'長座位体前屈判定用　男性用（変更厳禁）'!$B$11:$C$16,2,TRUE)</f>
        <v>0</v>
      </c>
      <c r="U61" s="7">
        <f>VLOOKUP(T61,'開眼片足立ち判定　男性用（変更厳禁）'!$B$11:$C$16,2,TRUE)</f>
        <v>0</v>
      </c>
      <c r="W61" s="7">
        <f>VLOOKUP(V61,'5m歩行判定　男性用（変更厳禁）'!$B$11:$C$16,2,TRUE)</f>
        <v>5</v>
      </c>
      <c r="Y61" s="7">
        <f>VLOOKUP(X61,'TUG判定　男性用（変更厳禁）'!$B$11:$C$16,2,TRUE)</f>
        <v>5</v>
      </c>
      <c r="AA61" s="58">
        <f>VLOOKUP(Z61,'ファンクショナルリーチ判定　男性用（変更厳禁）'!$B$11:$C$16,2,TRUE)</f>
        <v>0</v>
      </c>
      <c r="AB61" s="7">
        <f t="shared" si="2"/>
        <v>10</v>
      </c>
      <c r="AC61" s="63"/>
      <c r="AD61" s="63"/>
      <c r="AE61" s="67"/>
      <c r="AF61" s="61"/>
      <c r="AG61" s="7"/>
      <c r="AH61" s="7"/>
      <c r="AI61" s="7"/>
      <c r="AJ61" s="7"/>
      <c r="AL61" s="51" t="s">
        <v>77</v>
      </c>
      <c r="AN61" s="52" t="s">
        <v>79</v>
      </c>
      <c r="AP61" s="8">
        <f>VLOOKUP(AO61,'握力判定　男性用（変更厳禁）'!$B$11:$C$16,2,TRUE)</f>
        <v>0</v>
      </c>
      <c r="AR61" s="8">
        <f>VLOOKUP(AQ61,'長座位体前屈判定用　男性用（変更厳禁）'!$B$11:$C$16,2,TRUE)</f>
        <v>0</v>
      </c>
      <c r="AT61" s="8">
        <f>VLOOKUP(AS61,'開眼片足立ち判定　男性用（変更厳禁）'!$B$11:$C$16,2,TRUE)</f>
        <v>0</v>
      </c>
      <c r="AV61" s="8">
        <f>VLOOKUP(AU61,'5m歩行判定　男性用（変更厳禁）'!$B$11:$C$16,2,TRUE)</f>
        <v>5</v>
      </c>
      <c r="AX61" s="8">
        <f>VLOOKUP(AW61,'TUG判定　男性用（変更厳禁）'!$B$11:$C$16,2,TRUE)</f>
        <v>5</v>
      </c>
      <c r="AZ61" s="8">
        <f>VLOOKUP(AY61,'ファンクショナルリーチ判定　男性用（変更厳禁）'!$B$11:$C$16,2,TRUE)</f>
        <v>0</v>
      </c>
      <c r="BA61" s="81">
        <f t="shared" si="3"/>
        <v>10</v>
      </c>
      <c r="BB61" s="70"/>
      <c r="BC61" s="70"/>
      <c r="BD61" s="78"/>
      <c r="BE61" s="69"/>
      <c r="BF61" s="8"/>
      <c r="BG61" s="8"/>
      <c r="BH61" s="8"/>
      <c r="BI61" s="73"/>
    </row>
    <row r="62" spans="1:61">
      <c r="A62" s="3">
        <v>60</v>
      </c>
      <c r="F62" s="12" t="e">
        <f t="shared" si="0"/>
        <v>#DIV/0!</v>
      </c>
      <c r="H62" s="12" t="e">
        <f t="shared" si="1"/>
        <v>#DIV/0!</v>
      </c>
      <c r="K62" s="43"/>
      <c r="M62" s="45" t="s">
        <v>77</v>
      </c>
      <c r="O62" s="46" t="s">
        <v>79</v>
      </c>
      <c r="Q62" s="7">
        <f>VLOOKUP(P62,'握力判定　男性用（変更厳禁）'!$B$11:$C$16,2,TRUE)</f>
        <v>0</v>
      </c>
      <c r="S62" s="7">
        <f>VLOOKUP(R62,'長座位体前屈判定用　男性用（変更厳禁）'!$B$11:$C$16,2,TRUE)</f>
        <v>0</v>
      </c>
      <c r="U62" s="7">
        <f>VLOOKUP(T62,'開眼片足立ち判定　男性用（変更厳禁）'!$B$11:$C$16,2,TRUE)</f>
        <v>0</v>
      </c>
      <c r="W62" s="7">
        <f>VLOOKUP(V62,'5m歩行判定　男性用（変更厳禁）'!$B$11:$C$16,2,TRUE)</f>
        <v>5</v>
      </c>
      <c r="Y62" s="7">
        <f>VLOOKUP(X62,'TUG判定　男性用（変更厳禁）'!$B$11:$C$16,2,TRUE)</f>
        <v>5</v>
      </c>
      <c r="AA62" s="58">
        <f>VLOOKUP(Z62,'ファンクショナルリーチ判定　男性用（変更厳禁）'!$B$11:$C$16,2,TRUE)</f>
        <v>0</v>
      </c>
      <c r="AB62" s="7">
        <f t="shared" si="2"/>
        <v>10</v>
      </c>
      <c r="AC62" s="63"/>
      <c r="AD62" s="63"/>
      <c r="AE62" s="67"/>
      <c r="AF62" s="61"/>
      <c r="AG62" s="7"/>
      <c r="AH62" s="7"/>
      <c r="AI62" s="7"/>
      <c r="AJ62" s="7"/>
      <c r="AL62" s="51" t="s">
        <v>77</v>
      </c>
      <c r="AN62" s="52" t="s">
        <v>79</v>
      </c>
      <c r="AP62" s="8">
        <f>VLOOKUP(AO62,'握力判定　男性用（変更厳禁）'!$B$11:$C$16,2,TRUE)</f>
        <v>0</v>
      </c>
      <c r="AR62" s="8">
        <f>VLOOKUP(AQ62,'長座位体前屈判定用　男性用（変更厳禁）'!$B$11:$C$16,2,TRUE)</f>
        <v>0</v>
      </c>
      <c r="AT62" s="8">
        <f>VLOOKUP(AS62,'開眼片足立ち判定　男性用（変更厳禁）'!$B$11:$C$16,2,TRUE)</f>
        <v>0</v>
      </c>
      <c r="AV62" s="8">
        <f>VLOOKUP(AU62,'5m歩行判定　男性用（変更厳禁）'!$B$11:$C$16,2,TRUE)</f>
        <v>5</v>
      </c>
      <c r="AX62" s="8">
        <f>VLOOKUP(AW62,'TUG判定　男性用（変更厳禁）'!$B$11:$C$16,2,TRUE)</f>
        <v>5</v>
      </c>
      <c r="AZ62" s="8">
        <f>VLOOKUP(AY62,'ファンクショナルリーチ判定　男性用（変更厳禁）'!$B$11:$C$16,2,TRUE)</f>
        <v>0</v>
      </c>
      <c r="BA62" s="81">
        <f t="shared" si="3"/>
        <v>10</v>
      </c>
      <c r="BB62" s="70"/>
      <c r="BC62" s="70"/>
      <c r="BD62" s="78"/>
      <c r="BE62" s="69"/>
      <c r="BF62" s="8"/>
      <c r="BG62" s="8"/>
      <c r="BH62" s="8"/>
      <c r="BI62" s="73"/>
    </row>
    <row r="63" spans="1:61">
      <c r="A63" s="3">
        <v>61</v>
      </c>
      <c r="F63" s="12" t="e">
        <f t="shared" si="0"/>
        <v>#DIV/0!</v>
      </c>
      <c r="H63" s="12" t="e">
        <f t="shared" si="1"/>
        <v>#DIV/0!</v>
      </c>
      <c r="K63" s="43"/>
      <c r="M63" s="45" t="s">
        <v>77</v>
      </c>
      <c r="O63" s="46" t="s">
        <v>79</v>
      </c>
      <c r="Q63" s="7">
        <f>VLOOKUP(P63,'握力判定　男性用（変更厳禁）'!$B$11:$C$16,2,TRUE)</f>
        <v>0</v>
      </c>
      <c r="S63" s="7">
        <f>VLOOKUP(R63,'長座位体前屈判定用　男性用（変更厳禁）'!$B$11:$C$16,2,TRUE)</f>
        <v>0</v>
      </c>
      <c r="U63" s="7">
        <f>VLOOKUP(T63,'開眼片足立ち判定　男性用（変更厳禁）'!$B$11:$C$16,2,TRUE)</f>
        <v>0</v>
      </c>
      <c r="W63" s="7">
        <f>VLOOKUP(V63,'5m歩行判定　男性用（変更厳禁）'!$B$11:$C$16,2,TRUE)</f>
        <v>5</v>
      </c>
      <c r="Y63" s="7">
        <f>VLOOKUP(X63,'TUG判定　男性用（変更厳禁）'!$B$11:$C$16,2,TRUE)</f>
        <v>5</v>
      </c>
      <c r="AA63" s="58">
        <f>VLOOKUP(Z63,'ファンクショナルリーチ判定　男性用（変更厳禁）'!$B$11:$C$16,2,TRUE)</f>
        <v>0</v>
      </c>
      <c r="AB63" s="7">
        <f t="shared" si="2"/>
        <v>10</v>
      </c>
      <c r="AC63" s="63"/>
      <c r="AD63" s="63"/>
      <c r="AE63" s="67"/>
      <c r="AF63" s="61"/>
      <c r="AG63" s="7"/>
      <c r="AH63" s="7"/>
      <c r="AI63" s="7"/>
      <c r="AJ63" s="7"/>
      <c r="AL63" s="51" t="s">
        <v>77</v>
      </c>
      <c r="AN63" s="52" t="s">
        <v>79</v>
      </c>
      <c r="AP63" s="8">
        <f>VLOOKUP(AO63,'握力判定　男性用（変更厳禁）'!$B$11:$C$16,2,TRUE)</f>
        <v>0</v>
      </c>
      <c r="AR63" s="8">
        <f>VLOOKUP(AQ63,'長座位体前屈判定用　男性用（変更厳禁）'!$B$11:$C$16,2,TRUE)</f>
        <v>0</v>
      </c>
      <c r="AT63" s="8">
        <f>VLOOKUP(AS63,'開眼片足立ち判定　男性用（変更厳禁）'!$B$11:$C$16,2,TRUE)</f>
        <v>0</v>
      </c>
      <c r="AV63" s="8">
        <f>VLOOKUP(AU63,'5m歩行判定　男性用（変更厳禁）'!$B$11:$C$16,2,TRUE)</f>
        <v>5</v>
      </c>
      <c r="AX63" s="8">
        <f>VLOOKUP(AW63,'TUG判定　男性用（変更厳禁）'!$B$11:$C$16,2,TRUE)</f>
        <v>5</v>
      </c>
      <c r="AZ63" s="8">
        <f>VLOOKUP(AY63,'ファンクショナルリーチ判定　男性用（変更厳禁）'!$B$11:$C$16,2,TRUE)</f>
        <v>0</v>
      </c>
      <c r="BA63" s="81">
        <f t="shared" si="3"/>
        <v>10</v>
      </c>
      <c r="BB63" s="70"/>
      <c r="BC63" s="70"/>
      <c r="BD63" s="78"/>
      <c r="BE63" s="69"/>
      <c r="BF63" s="8"/>
      <c r="BG63" s="8"/>
      <c r="BH63" s="8"/>
      <c r="BI63" s="73"/>
    </row>
    <row r="64" spans="1:61">
      <c r="A64" s="3">
        <v>62</v>
      </c>
      <c r="F64" s="12" t="e">
        <f t="shared" si="0"/>
        <v>#DIV/0!</v>
      </c>
      <c r="H64" s="12" t="e">
        <f t="shared" si="1"/>
        <v>#DIV/0!</v>
      </c>
      <c r="K64" s="43"/>
      <c r="M64" s="45" t="s">
        <v>77</v>
      </c>
      <c r="O64" s="46" t="s">
        <v>79</v>
      </c>
      <c r="Q64" s="7">
        <f>VLOOKUP(P64,'握力判定　男性用（変更厳禁）'!$B$11:$C$16,2,TRUE)</f>
        <v>0</v>
      </c>
      <c r="S64" s="7">
        <f>VLOOKUP(R64,'長座位体前屈判定用　男性用（変更厳禁）'!$B$11:$C$16,2,TRUE)</f>
        <v>0</v>
      </c>
      <c r="U64" s="7">
        <f>VLOOKUP(T64,'開眼片足立ち判定　男性用（変更厳禁）'!$B$11:$C$16,2,TRUE)</f>
        <v>0</v>
      </c>
      <c r="W64" s="7">
        <f>VLOOKUP(V64,'5m歩行判定　男性用（変更厳禁）'!$B$11:$C$16,2,TRUE)</f>
        <v>5</v>
      </c>
      <c r="Y64" s="7">
        <f>VLOOKUP(X64,'TUG判定　男性用（変更厳禁）'!$B$11:$C$16,2,TRUE)</f>
        <v>5</v>
      </c>
      <c r="AA64" s="58">
        <f>VLOOKUP(Z64,'ファンクショナルリーチ判定　男性用（変更厳禁）'!$B$11:$C$16,2,TRUE)</f>
        <v>0</v>
      </c>
      <c r="AB64" s="7">
        <f t="shared" si="2"/>
        <v>10</v>
      </c>
      <c r="AC64" s="63"/>
      <c r="AD64" s="63"/>
      <c r="AE64" s="67"/>
      <c r="AF64" s="61"/>
      <c r="AG64" s="7"/>
      <c r="AH64" s="7"/>
      <c r="AI64" s="7"/>
      <c r="AJ64" s="7"/>
      <c r="AL64" s="51" t="s">
        <v>77</v>
      </c>
      <c r="AN64" s="52" t="s">
        <v>79</v>
      </c>
      <c r="AP64" s="8">
        <f>VLOOKUP(AO64,'握力判定　男性用（変更厳禁）'!$B$11:$C$16,2,TRUE)</f>
        <v>0</v>
      </c>
      <c r="AR64" s="8">
        <f>VLOOKUP(AQ64,'長座位体前屈判定用　男性用（変更厳禁）'!$B$11:$C$16,2,TRUE)</f>
        <v>0</v>
      </c>
      <c r="AT64" s="8">
        <f>VLOOKUP(AS64,'開眼片足立ち判定　男性用（変更厳禁）'!$B$11:$C$16,2,TRUE)</f>
        <v>0</v>
      </c>
      <c r="AV64" s="8">
        <f>VLOOKUP(AU64,'5m歩行判定　男性用（変更厳禁）'!$B$11:$C$16,2,TRUE)</f>
        <v>5</v>
      </c>
      <c r="AX64" s="8">
        <f>VLOOKUP(AW64,'TUG判定　男性用（変更厳禁）'!$B$11:$C$16,2,TRUE)</f>
        <v>5</v>
      </c>
      <c r="AZ64" s="8">
        <f>VLOOKUP(AY64,'ファンクショナルリーチ判定　男性用（変更厳禁）'!$B$11:$C$16,2,TRUE)</f>
        <v>0</v>
      </c>
      <c r="BA64" s="81">
        <f t="shared" si="3"/>
        <v>10</v>
      </c>
      <c r="BB64" s="70"/>
      <c r="BC64" s="70"/>
      <c r="BD64" s="78"/>
      <c r="BE64" s="69"/>
      <c r="BF64" s="8"/>
      <c r="BG64" s="8"/>
      <c r="BH64" s="8"/>
      <c r="BI64" s="73"/>
    </row>
    <row r="65" spans="1:61">
      <c r="A65" s="3">
        <v>63</v>
      </c>
      <c r="F65" s="12" t="e">
        <f t="shared" si="0"/>
        <v>#DIV/0!</v>
      </c>
      <c r="H65" s="12" t="e">
        <f t="shared" si="1"/>
        <v>#DIV/0!</v>
      </c>
      <c r="K65" s="43"/>
      <c r="M65" s="45" t="s">
        <v>77</v>
      </c>
      <c r="O65" s="46" t="s">
        <v>79</v>
      </c>
      <c r="Q65" s="7">
        <f>VLOOKUP(P65,'握力判定　男性用（変更厳禁）'!$B$11:$C$16,2,TRUE)</f>
        <v>0</v>
      </c>
      <c r="S65" s="7">
        <f>VLOOKUP(R65,'長座位体前屈判定用　男性用（変更厳禁）'!$B$11:$C$16,2,TRUE)</f>
        <v>0</v>
      </c>
      <c r="U65" s="7">
        <f>VLOOKUP(T65,'開眼片足立ち判定　男性用（変更厳禁）'!$B$11:$C$16,2,TRUE)</f>
        <v>0</v>
      </c>
      <c r="W65" s="7">
        <f>VLOOKUP(V65,'5m歩行判定　男性用（変更厳禁）'!$B$11:$C$16,2,TRUE)</f>
        <v>5</v>
      </c>
      <c r="Y65" s="7">
        <f>VLOOKUP(X65,'TUG判定　男性用（変更厳禁）'!$B$11:$C$16,2,TRUE)</f>
        <v>5</v>
      </c>
      <c r="AA65" s="58">
        <f>VLOOKUP(Z65,'ファンクショナルリーチ判定　男性用（変更厳禁）'!$B$11:$C$16,2,TRUE)</f>
        <v>0</v>
      </c>
      <c r="AB65" s="7">
        <f t="shared" si="2"/>
        <v>10</v>
      </c>
      <c r="AC65" s="63"/>
      <c r="AD65" s="63"/>
      <c r="AE65" s="67"/>
      <c r="AF65" s="61"/>
      <c r="AG65" s="7"/>
      <c r="AH65" s="7"/>
      <c r="AI65" s="7"/>
      <c r="AJ65" s="7"/>
      <c r="AL65" s="51" t="s">
        <v>77</v>
      </c>
      <c r="AN65" s="52" t="s">
        <v>79</v>
      </c>
      <c r="AP65" s="8">
        <f>VLOOKUP(AO65,'握力判定　男性用（変更厳禁）'!$B$11:$C$16,2,TRUE)</f>
        <v>0</v>
      </c>
      <c r="AR65" s="8">
        <f>VLOOKUP(AQ65,'長座位体前屈判定用　男性用（変更厳禁）'!$B$11:$C$16,2,TRUE)</f>
        <v>0</v>
      </c>
      <c r="AT65" s="8">
        <f>VLOOKUP(AS65,'開眼片足立ち判定　男性用（変更厳禁）'!$B$11:$C$16,2,TRUE)</f>
        <v>0</v>
      </c>
      <c r="AV65" s="8">
        <f>VLOOKUP(AU65,'5m歩行判定　男性用（変更厳禁）'!$B$11:$C$16,2,TRUE)</f>
        <v>5</v>
      </c>
      <c r="AX65" s="8">
        <f>VLOOKUP(AW65,'TUG判定　男性用（変更厳禁）'!$B$11:$C$16,2,TRUE)</f>
        <v>5</v>
      </c>
      <c r="AZ65" s="8">
        <f>VLOOKUP(AY65,'ファンクショナルリーチ判定　男性用（変更厳禁）'!$B$11:$C$16,2,TRUE)</f>
        <v>0</v>
      </c>
      <c r="BA65" s="81">
        <f t="shared" si="3"/>
        <v>10</v>
      </c>
      <c r="BB65" s="70"/>
      <c r="BC65" s="70"/>
      <c r="BD65" s="78"/>
      <c r="BE65" s="69"/>
      <c r="BF65" s="8"/>
      <c r="BG65" s="8"/>
      <c r="BH65" s="8"/>
      <c r="BI65" s="73"/>
    </row>
    <row r="66" spans="1:61">
      <c r="A66" s="3">
        <v>64</v>
      </c>
      <c r="F66" s="12" t="e">
        <f t="shared" si="0"/>
        <v>#DIV/0!</v>
      </c>
      <c r="H66" s="12" t="e">
        <f t="shared" si="1"/>
        <v>#DIV/0!</v>
      </c>
      <c r="K66" s="43"/>
      <c r="M66" s="45" t="s">
        <v>77</v>
      </c>
      <c r="O66" s="46" t="s">
        <v>79</v>
      </c>
      <c r="Q66" s="7">
        <f>VLOOKUP(P66,'握力判定　男性用（変更厳禁）'!$B$11:$C$16,2,TRUE)</f>
        <v>0</v>
      </c>
      <c r="S66" s="7">
        <f>VLOOKUP(R66,'長座位体前屈判定用　男性用（変更厳禁）'!$B$11:$C$16,2,TRUE)</f>
        <v>0</v>
      </c>
      <c r="U66" s="7">
        <f>VLOOKUP(T66,'開眼片足立ち判定　男性用（変更厳禁）'!$B$11:$C$16,2,TRUE)</f>
        <v>0</v>
      </c>
      <c r="W66" s="7">
        <f>VLOOKUP(V66,'5m歩行判定　男性用（変更厳禁）'!$B$11:$C$16,2,TRUE)</f>
        <v>5</v>
      </c>
      <c r="Y66" s="7">
        <f>VLOOKUP(X66,'TUG判定　男性用（変更厳禁）'!$B$11:$C$16,2,TRUE)</f>
        <v>5</v>
      </c>
      <c r="AA66" s="58">
        <f>VLOOKUP(Z66,'ファンクショナルリーチ判定　男性用（変更厳禁）'!$B$11:$C$16,2,TRUE)</f>
        <v>0</v>
      </c>
      <c r="AB66" s="7">
        <f t="shared" si="2"/>
        <v>10</v>
      </c>
      <c r="AC66" s="63"/>
      <c r="AD66" s="63"/>
      <c r="AE66" s="67"/>
      <c r="AF66" s="61"/>
      <c r="AG66" s="7"/>
      <c r="AH66" s="7"/>
      <c r="AI66" s="7"/>
      <c r="AJ66" s="7"/>
      <c r="AL66" s="51" t="s">
        <v>77</v>
      </c>
      <c r="AN66" s="52" t="s">
        <v>79</v>
      </c>
      <c r="AP66" s="8">
        <f>VLOOKUP(AO66,'握力判定　男性用（変更厳禁）'!$B$11:$C$16,2,TRUE)</f>
        <v>0</v>
      </c>
      <c r="AR66" s="8">
        <f>VLOOKUP(AQ66,'長座位体前屈判定用　男性用（変更厳禁）'!$B$11:$C$16,2,TRUE)</f>
        <v>0</v>
      </c>
      <c r="AT66" s="8">
        <f>VLOOKUP(AS66,'開眼片足立ち判定　男性用（変更厳禁）'!$B$11:$C$16,2,TRUE)</f>
        <v>0</v>
      </c>
      <c r="AV66" s="8">
        <f>VLOOKUP(AU66,'5m歩行判定　男性用（変更厳禁）'!$B$11:$C$16,2,TRUE)</f>
        <v>5</v>
      </c>
      <c r="AX66" s="8">
        <f>VLOOKUP(AW66,'TUG判定　男性用（変更厳禁）'!$B$11:$C$16,2,TRUE)</f>
        <v>5</v>
      </c>
      <c r="AZ66" s="8">
        <f>VLOOKUP(AY66,'ファンクショナルリーチ判定　男性用（変更厳禁）'!$B$11:$C$16,2,TRUE)</f>
        <v>0</v>
      </c>
      <c r="BA66" s="81">
        <f t="shared" si="3"/>
        <v>10</v>
      </c>
      <c r="BB66" s="70"/>
      <c r="BC66" s="70"/>
      <c r="BD66" s="78"/>
      <c r="BE66" s="69"/>
      <c r="BF66" s="8"/>
      <c r="BG66" s="8"/>
      <c r="BH66" s="8"/>
      <c r="BI66" s="73"/>
    </row>
    <row r="67" spans="1:61">
      <c r="A67" s="3">
        <v>65</v>
      </c>
      <c r="F67" s="12" t="e">
        <f t="shared" si="0"/>
        <v>#DIV/0!</v>
      </c>
      <c r="H67" s="12" t="e">
        <f t="shared" si="1"/>
        <v>#DIV/0!</v>
      </c>
      <c r="K67" s="43"/>
      <c r="M67" s="45" t="s">
        <v>77</v>
      </c>
      <c r="O67" s="46" t="s">
        <v>79</v>
      </c>
      <c r="Q67" s="7">
        <f>VLOOKUP(P67,'握力判定　男性用（変更厳禁）'!$B$11:$C$16,2,TRUE)</f>
        <v>0</v>
      </c>
      <c r="S67" s="7">
        <f>VLOOKUP(R67,'長座位体前屈判定用　男性用（変更厳禁）'!$B$11:$C$16,2,TRUE)</f>
        <v>0</v>
      </c>
      <c r="U67" s="7">
        <f>VLOOKUP(T67,'開眼片足立ち判定　男性用（変更厳禁）'!$B$11:$C$16,2,TRUE)</f>
        <v>0</v>
      </c>
      <c r="W67" s="7">
        <f>VLOOKUP(V67,'5m歩行判定　男性用（変更厳禁）'!$B$11:$C$16,2,TRUE)</f>
        <v>5</v>
      </c>
      <c r="Y67" s="7">
        <f>VLOOKUP(X67,'TUG判定　男性用（変更厳禁）'!$B$11:$C$16,2,TRUE)</f>
        <v>5</v>
      </c>
      <c r="AA67" s="58">
        <f>VLOOKUP(Z67,'ファンクショナルリーチ判定　男性用（変更厳禁）'!$B$11:$C$16,2,TRUE)</f>
        <v>0</v>
      </c>
      <c r="AB67" s="7">
        <f t="shared" si="2"/>
        <v>10</v>
      </c>
      <c r="AC67" s="63"/>
      <c r="AD67" s="63"/>
      <c r="AE67" s="67"/>
      <c r="AF67" s="61"/>
      <c r="AG67" s="7"/>
      <c r="AH67" s="7"/>
      <c r="AI67" s="7"/>
      <c r="AJ67" s="7"/>
      <c r="AL67" s="51" t="s">
        <v>77</v>
      </c>
      <c r="AN67" s="52" t="s">
        <v>79</v>
      </c>
      <c r="AP67" s="8">
        <f>VLOOKUP(AO67,'握力判定　男性用（変更厳禁）'!$B$11:$C$16,2,TRUE)</f>
        <v>0</v>
      </c>
      <c r="AR67" s="8">
        <f>VLOOKUP(AQ67,'長座位体前屈判定用　男性用（変更厳禁）'!$B$11:$C$16,2,TRUE)</f>
        <v>0</v>
      </c>
      <c r="AT67" s="8">
        <f>VLOOKUP(AS67,'開眼片足立ち判定　男性用（変更厳禁）'!$B$11:$C$16,2,TRUE)</f>
        <v>0</v>
      </c>
      <c r="AV67" s="8">
        <f>VLOOKUP(AU67,'5m歩行判定　男性用（変更厳禁）'!$B$11:$C$16,2,TRUE)</f>
        <v>5</v>
      </c>
      <c r="AX67" s="8">
        <f>VLOOKUP(AW67,'TUG判定　男性用（変更厳禁）'!$B$11:$C$16,2,TRUE)</f>
        <v>5</v>
      </c>
      <c r="AZ67" s="8">
        <f>VLOOKUP(AY67,'ファンクショナルリーチ判定　男性用（変更厳禁）'!$B$11:$C$16,2,TRUE)</f>
        <v>0</v>
      </c>
      <c r="BA67" s="81">
        <f t="shared" si="3"/>
        <v>10</v>
      </c>
      <c r="BB67" s="70"/>
      <c r="BC67" s="70"/>
      <c r="BD67" s="78"/>
      <c r="BE67" s="69"/>
      <c r="BF67" s="8"/>
      <c r="BG67" s="8"/>
      <c r="BH67" s="8"/>
      <c r="BI67" s="73"/>
    </row>
    <row r="68" spans="1:61">
      <c r="A68" s="3">
        <v>66</v>
      </c>
      <c r="F68" s="12" t="e">
        <f t="shared" ref="F68:F131" si="4">E68/(D68*D68)</f>
        <v>#DIV/0!</v>
      </c>
      <c r="H68" s="12" t="e">
        <f t="shared" ref="H68:H131" si="5">G68/(D68*D68)</f>
        <v>#DIV/0!</v>
      </c>
      <c r="K68" s="43"/>
      <c r="M68" s="45" t="s">
        <v>77</v>
      </c>
      <c r="O68" s="46" t="s">
        <v>79</v>
      </c>
      <c r="Q68" s="7">
        <f>VLOOKUP(P68,'握力判定　男性用（変更厳禁）'!$B$11:$C$16,2,TRUE)</f>
        <v>0</v>
      </c>
      <c r="S68" s="7">
        <f>VLOOKUP(R68,'長座位体前屈判定用　男性用（変更厳禁）'!$B$11:$C$16,2,TRUE)</f>
        <v>0</v>
      </c>
      <c r="U68" s="7">
        <f>VLOOKUP(T68,'開眼片足立ち判定　男性用（変更厳禁）'!$B$11:$C$16,2,TRUE)</f>
        <v>0</v>
      </c>
      <c r="W68" s="7">
        <f>VLOOKUP(V68,'5m歩行判定　男性用（変更厳禁）'!$B$11:$C$16,2,TRUE)</f>
        <v>5</v>
      </c>
      <c r="Y68" s="7">
        <f>VLOOKUP(X68,'TUG判定　男性用（変更厳禁）'!$B$11:$C$16,2,TRUE)</f>
        <v>5</v>
      </c>
      <c r="AA68" s="58">
        <f>VLOOKUP(Z68,'ファンクショナルリーチ判定　男性用（変更厳禁）'!$B$11:$C$16,2,TRUE)</f>
        <v>0</v>
      </c>
      <c r="AB68" s="7">
        <f t="shared" ref="AB68:AB131" si="6">SUM(Q68,S68,U68,W68,Y68,AA68)</f>
        <v>10</v>
      </c>
      <c r="AC68" s="63"/>
      <c r="AD68" s="63"/>
      <c r="AE68" s="67"/>
      <c r="AF68" s="61"/>
      <c r="AG68" s="7"/>
      <c r="AH68" s="7"/>
      <c r="AI68" s="7"/>
      <c r="AJ68" s="7"/>
      <c r="AL68" s="51" t="s">
        <v>77</v>
      </c>
      <c r="AN68" s="52" t="s">
        <v>79</v>
      </c>
      <c r="AP68" s="8">
        <f>VLOOKUP(AO68,'握力判定　男性用（変更厳禁）'!$B$11:$C$16,2,TRUE)</f>
        <v>0</v>
      </c>
      <c r="AR68" s="8">
        <f>VLOOKUP(AQ68,'長座位体前屈判定用　男性用（変更厳禁）'!$B$11:$C$16,2,TRUE)</f>
        <v>0</v>
      </c>
      <c r="AT68" s="8">
        <f>VLOOKUP(AS68,'開眼片足立ち判定　男性用（変更厳禁）'!$B$11:$C$16,2,TRUE)</f>
        <v>0</v>
      </c>
      <c r="AV68" s="8">
        <f>VLOOKUP(AU68,'5m歩行判定　男性用（変更厳禁）'!$B$11:$C$16,2,TRUE)</f>
        <v>5</v>
      </c>
      <c r="AX68" s="8">
        <f>VLOOKUP(AW68,'TUG判定　男性用（変更厳禁）'!$B$11:$C$16,2,TRUE)</f>
        <v>5</v>
      </c>
      <c r="AZ68" s="8">
        <f>VLOOKUP(AY68,'ファンクショナルリーチ判定　男性用（変更厳禁）'!$B$11:$C$16,2,TRUE)</f>
        <v>0</v>
      </c>
      <c r="BA68" s="81">
        <f t="shared" ref="BA68:BA131" si="7">SUM(AP68,AR68,AT68,AV68,AX68,AZ68)</f>
        <v>10</v>
      </c>
      <c r="BB68" s="70"/>
      <c r="BC68" s="70"/>
      <c r="BD68" s="78"/>
      <c r="BE68" s="69"/>
      <c r="BF68" s="8"/>
      <c r="BG68" s="8"/>
      <c r="BH68" s="8"/>
      <c r="BI68" s="73"/>
    </row>
    <row r="69" spans="1:61">
      <c r="A69" s="3">
        <v>67</v>
      </c>
      <c r="F69" s="12" t="e">
        <f t="shared" si="4"/>
        <v>#DIV/0!</v>
      </c>
      <c r="H69" s="12" t="e">
        <f t="shared" si="5"/>
        <v>#DIV/0!</v>
      </c>
      <c r="K69" s="43"/>
      <c r="M69" s="45" t="s">
        <v>77</v>
      </c>
      <c r="O69" s="46" t="s">
        <v>79</v>
      </c>
      <c r="Q69" s="7">
        <f>VLOOKUP(P69,'握力判定　男性用（変更厳禁）'!$B$11:$C$16,2,TRUE)</f>
        <v>0</v>
      </c>
      <c r="S69" s="7">
        <f>VLOOKUP(R69,'長座位体前屈判定用　男性用（変更厳禁）'!$B$11:$C$16,2,TRUE)</f>
        <v>0</v>
      </c>
      <c r="U69" s="7">
        <f>VLOOKUP(T69,'開眼片足立ち判定　男性用（変更厳禁）'!$B$11:$C$16,2,TRUE)</f>
        <v>0</v>
      </c>
      <c r="W69" s="7">
        <f>VLOOKUP(V69,'5m歩行判定　男性用（変更厳禁）'!$B$11:$C$16,2,TRUE)</f>
        <v>5</v>
      </c>
      <c r="Y69" s="7">
        <f>VLOOKUP(X69,'TUG判定　男性用（変更厳禁）'!$B$11:$C$16,2,TRUE)</f>
        <v>5</v>
      </c>
      <c r="AA69" s="58">
        <f>VLOOKUP(Z69,'ファンクショナルリーチ判定　男性用（変更厳禁）'!$B$11:$C$16,2,TRUE)</f>
        <v>0</v>
      </c>
      <c r="AB69" s="7">
        <f t="shared" si="6"/>
        <v>10</v>
      </c>
      <c r="AC69" s="63"/>
      <c r="AD69" s="63"/>
      <c r="AE69" s="67"/>
      <c r="AF69" s="61"/>
      <c r="AG69" s="7"/>
      <c r="AH69" s="7"/>
      <c r="AI69" s="7"/>
      <c r="AJ69" s="7"/>
      <c r="AL69" s="51" t="s">
        <v>77</v>
      </c>
      <c r="AN69" s="52" t="s">
        <v>79</v>
      </c>
      <c r="AP69" s="8">
        <f>VLOOKUP(AO69,'握力判定　男性用（変更厳禁）'!$B$11:$C$16,2,TRUE)</f>
        <v>0</v>
      </c>
      <c r="AR69" s="8">
        <f>VLOOKUP(AQ69,'長座位体前屈判定用　男性用（変更厳禁）'!$B$11:$C$16,2,TRUE)</f>
        <v>0</v>
      </c>
      <c r="AT69" s="8">
        <f>VLOOKUP(AS69,'開眼片足立ち判定　男性用（変更厳禁）'!$B$11:$C$16,2,TRUE)</f>
        <v>0</v>
      </c>
      <c r="AV69" s="8">
        <f>VLOOKUP(AU69,'5m歩行判定　男性用（変更厳禁）'!$B$11:$C$16,2,TRUE)</f>
        <v>5</v>
      </c>
      <c r="AX69" s="8">
        <f>VLOOKUP(AW69,'TUG判定　男性用（変更厳禁）'!$B$11:$C$16,2,TRUE)</f>
        <v>5</v>
      </c>
      <c r="AZ69" s="8">
        <f>VLOOKUP(AY69,'ファンクショナルリーチ判定　男性用（変更厳禁）'!$B$11:$C$16,2,TRUE)</f>
        <v>0</v>
      </c>
      <c r="BA69" s="81">
        <f t="shared" si="7"/>
        <v>10</v>
      </c>
      <c r="BB69" s="70"/>
      <c r="BC69" s="70"/>
      <c r="BD69" s="78"/>
      <c r="BE69" s="69"/>
      <c r="BF69" s="8"/>
      <c r="BG69" s="8"/>
      <c r="BH69" s="8"/>
      <c r="BI69" s="73"/>
    </row>
    <row r="70" spans="1:61">
      <c r="A70" s="3">
        <v>68</v>
      </c>
      <c r="F70" s="12" t="e">
        <f t="shared" si="4"/>
        <v>#DIV/0!</v>
      </c>
      <c r="H70" s="12" t="e">
        <f t="shared" si="5"/>
        <v>#DIV/0!</v>
      </c>
      <c r="K70" s="43"/>
      <c r="M70" s="45" t="s">
        <v>77</v>
      </c>
      <c r="O70" s="46" t="s">
        <v>79</v>
      </c>
      <c r="Q70" s="7">
        <f>VLOOKUP(P70,'握力判定　男性用（変更厳禁）'!$B$11:$C$16,2,TRUE)</f>
        <v>0</v>
      </c>
      <c r="S70" s="7">
        <f>VLOOKUP(R70,'長座位体前屈判定用　男性用（変更厳禁）'!$B$11:$C$16,2,TRUE)</f>
        <v>0</v>
      </c>
      <c r="U70" s="7">
        <f>VLOOKUP(T70,'開眼片足立ち判定　男性用（変更厳禁）'!$B$11:$C$16,2,TRUE)</f>
        <v>0</v>
      </c>
      <c r="W70" s="7">
        <f>VLOOKUP(V70,'5m歩行判定　男性用（変更厳禁）'!$B$11:$C$16,2,TRUE)</f>
        <v>5</v>
      </c>
      <c r="Y70" s="7">
        <f>VLOOKUP(X70,'TUG判定　男性用（変更厳禁）'!$B$11:$C$16,2,TRUE)</f>
        <v>5</v>
      </c>
      <c r="AA70" s="58">
        <f>VLOOKUP(Z70,'ファンクショナルリーチ判定　男性用（変更厳禁）'!$B$11:$C$16,2,TRUE)</f>
        <v>0</v>
      </c>
      <c r="AB70" s="7">
        <f t="shared" si="6"/>
        <v>10</v>
      </c>
      <c r="AC70" s="63"/>
      <c r="AD70" s="63"/>
      <c r="AE70" s="67"/>
      <c r="AF70" s="61"/>
      <c r="AG70" s="7"/>
      <c r="AH70" s="7"/>
      <c r="AI70" s="7"/>
      <c r="AJ70" s="7"/>
      <c r="AL70" s="51" t="s">
        <v>77</v>
      </c>
      <c r="AN70" s="52" t="s">
        <v>79</v>
      </c>
      <c r="AP70" s="8">
        <f>VLOOKUP(AO70,'握力判定　男性用（変更厳禁）'!$B$11:$C$16,2,TRUE)</f>
        <v>0</v>
      </c>
      <c r="AR70" s="8">
        <f>VLOOKUP(AQ70,'長座位体前屈判定用　男性用（変更厳禁）'!$B$11:$C$16,2,TRUE)</f>
        <v>0</v>
      </c>
      <c r="AT70" s="8">
        <f>VLOOKUP(AS70,'開眼片足立ち判定　男性用（変更厳禁）'!$B$11:$C$16,2,TRUE)</f>
        <v>0</v>
      </c>
      <c r="AV70" s="8">
        <f>VLOOKUP(AU70,'5m歩行判定　男性用（変更厳禁）'!$B$11:$C$16,2,TRUE)</f>
        <v>5</v>
      </c>
      <c r="AX70" s="8">
        <f>VLOOKUP(AW70,'TUG判定　男性用（変更厳禁）'!$B$11:$C$16,2,TRUE)</f>
        <v>5</v>
      </c>
      <c r="AZ70" s="8">
        <f>VLOOKUP(AY70,'ファンクショナルリーチ判定　男性用（変更厳禁）'!$B$11:$C$16,2,TRUE)</f>
        <v>0</v>
      </c>
      <c r="BA70" s="81">
        <f t="shared" si="7"/>
        <v>10</v>
      </c>
      <c r="BB70" s="70"/>
      <c r="BC70" s="70"/>
      <c r="BD70" s="78"/>
      <c r="BE70" s="69"/>
      <c r="BF70" s="8"/>
      <c r="BG70" s="8"/>
      <c r="BH70" s="8"/>
      <c r="BI70" s="73"/>
    </row>
    <row r="71" spans="1:61">
      <c r="A71" s="3">
        <v>69</v>
      </c>
      <c r="F71" s="12" t="e">
        <f t="shared" si="4"/>
        <v>#DIV/0!</v>
      </c>
      <c r="H71" s="12" t="e">
        <f t="shared" si="5"/>
        <v>#DIV/0!</v>
      </c>
      <c r="K71" s="43"/>
      <c r="M71" s="45" t="s">
        <v>77</v>
      </c>
      <c r="O71" s="46" t="s">
        <v>79</v>
      </c>
      <c r="Q71" s="7">
        <f>VLOOKUP(P71,'握力判定　男性用（変更厳禁）'!$B$11:$C$16,2,TRUE)</f>
        <v>0</v>
      </c>
      <c r="S71" s="7">
        <f>VLOOKUP(R71,'長座位体前屈判定用　男性用（変更厳禁）'!$B$11:$C$16,2,TRUE)</f>
        <v>0</v>
      </c>
      <c r="U71" s="7">
        <f>VLOOKUP(T71,'開眼片足立ち判定　男性用（変更厳禁）'!$B$11:$C$16,2,TRUE)</f>
        <v>0</v>
      </c>
      <c r="W71" s="7">
        <f>VLOOKUP(V71,'5m歩行判定　男性用（変更厳禁）'!$B$11:$C$16,2,TRUE)</f>
        <v>5</v>
      </c>
      <c r="Y71" s="7">
        <f>VLOOKUP(X71,'TUG判定　男性用（変更厳禁）'!$B$11:$C$16,2,TRUE)</f>
        <v>5</v>
      </c>
      <c r="AA71" s="58">
        <f>VLOOKUP(Z71,'ファンクショナルリーチ判定　男性用（変更厳禁）'!$B$11:$C$16,2,TRUE)</f>
        <v>0</v>
      </c>
      <c r="AB71" s="7">
        <f t="shared" si="6"/>
        <v>10</v>
      </c>
      <c r="AC71" s="63"/>
      <c r="AD71" s="63"/>
      <c r="AE71" s="67"/>
      <c r="AF71" s="61"/>
      <c r="AG71" s="7"/>
      <c r="AH71" s="7"/>
      <c r="AI71" s="7"/>
      <c r="AJ71" s="7"/>
      <c r="AL71" s="51" t="s">
        <v>77</v>
      </c>
      <c r="AN71" s="52" t="s">
        <v>79</v>
      </c>
      <c r="AP71" s="8">
        <f>VLOOKUP(AO71,'握力判定　男性用（変更厳禁）'!$B$11:$C$16,2,TRUE)</f>
        <v>0</v>
      </c>
      <c r="AR71" s="8">
        <f>VLOOKUP(AQ71,'長座位体前屈判定用　男性用（変更厳禁）'!$B$11:$C$16,2,TRUE)</f>
        <v>0</v>
      </c>
      <c r="AT71" s="8">
        <f>VLOOKUP(AS71,'開眼片足立ち判定　男性用（変更厳禁）'!$B$11:$C$16,2,TRUE)</f>
        <v>0</v>
      </c>
      <c r="AV71" s="8">
        <f>VLOOKUP(AU71,'5m歩行判定　男性用（変更厳禁）'!$B$11:$C$16,2,TRUE)</f>
        <v>5</v>
      </c>
      <c r="AX71" s="8">
        <f>VLOOKUP(AW71,'TUG判定　男性用（変更厳禁）'!$B$11:$C$16,2,TRUE)</f>
        <v>5</v>
      </c>
      <c r="AZ71" s="8">
        <f>VLOOKUP(AY71,'ファンクショナルリーチ判定　男性用（変更厳禁）'!$B$11:$C$16,2,TRUE)</f>
        <v>0</v>
      </c>
      <c r="BA71" s="81">
        <f t="shared" si="7"/>
        <v>10</v>
      </c>
      <c r="BB71" s="70"/>
      <c r="BC71" s="70"/>
      <c r="BD71" s="78"/>
      <c r="BE71" s="69"/>
      <c r="BF71" s="8"/>
      <c r="BG71" s="8"/>
      <c r="BH71" s="8"/>
      <c r="BI71" s="73"/>
    </row>
    <row r="72" spans="1:61">
      <c r="A72" s="3">
        <v>70</v>
      </c>
      <c r="F72" s="12" t="e">
        <f t="shared" si="4"/>
        <v>#DIV/0!</v>
      </c>
      <c r="H72" s="12" t="e">
        <f t="shared" si="5"/>
        <v>#DIV/0!</v>
      </c>
      <c r="K72" s="43"/>
      <c r="M72" s="45" t="s">
        <v>77</v>
      </c>
      <c r="O72" s="46" t="s">
        <v>79</v>
      </c>
      <c r="Q72" s="7">
        <f>VLOOKUP(P72,'握力判定　男性用（変更厳禁）'!$B$11:$C$16,2,TRUE)</f>
        <v>0</v>
      </c>
      <c r="S72" s="7">
        <f>VLOOKUP(R72,'長座位体前屈判定用　男性用（変更厳禁）'!$B$11:$C$16,2,TRUE)</f>
        <v>0</v>
      </c>
      <c r="U72" s="7">
        <f>VLOOKUP(T72,'開眼片足立ち判定　男性用（変更厳禁）'!$B$11:$C$16,2,TRUE)</f>
        <v>0</v>
      </c>
      <c r="W72" s="7">
        <f>VLOOKUP(V72,'5m歩行判定　男性用（変更厳禁）'!$B$11:$C$16,2,TRUE)</f>
        <v>5</v>
      </c>
      <c r="Y72" s="7">
        <f>VLOOKUP(X72,'TUG判定　男性用（変更厳禁）'!$B$11:$C$16,2,TRUE)</f>
        <v>5</v>
      </c>
      <c r="AA72" s="58">
        <f>VLOOKUP(Z72,'ファンクショナルリーチ判定　男性用（変更厳禁）'!$B$11:$C$16,2,TRUE)</f>
        <v>0</v>
      </c>
      <c r="AB72" s="7">
        <f t="shared" si="6"/>
        <v>10</v>
      </c>
      <c r="AC72" s="63"/>
      <c r="AD72" s="63"/>
      <c r="AE72" s="67"/>
      <c r="AF72" s="61"/>
      <c r="AG72" s="7"/>
      <c r="AH72" s="7"/>
      <c r="AI72" s="7"/>
      <c r="AJ72" s="7"/>
      <c r="AL72" s="51" t="s">
        <v>77</v>
      </c>
      <c r="AN72" s="52" t="s">
        <v>79</v>
      </c>
      <c r="AP72" s="8">
        <f>VLOOKUP(AO72,'握力判定　男性用（変更厳禁）'!$B$11:$C$16,2,TRUE)</f>
        <v>0</v>
      </c>
      <c r="AR72" s="8">
        <f>VLOOKUP(AQ72,'長座位体前屈判定用　男性用（変更厳禁）'!$B$11:$C$16,2,TRUE)</f>
        <v>0</v>
      </c>
      <c r="AT72" s="8">
        <f>VLOOKUP(AS72,'開眼片足立ち判定　男性用（変更厳禁）'!$B$11:$C$16,2,TRUE)</f>
        <v>0</v>
      </c>
      <c r="AV72" s="8">
        <f>VLOOKUP(AU72,'5m歩行判定　男性用（変更厳禁）'!$B$11:$C$16,2,TRUE)</f>
        <v>5</v>
      </c>
      <c r="AX72" s="8">
        <f>VLOOKUP(AW72,'TUG判定　男性用（変更厳禁）'!$B$11:$C$16,2,TRUE)</f>
        <v>5</v>
      </c>
      <c r="AZ72" s="8">
        <f>VLOOKUP(AY72,'ファンクショナルリーチ判定　男性用（変更厳禁）'!$B$11:$C$16,2,TRUE)</f>
        <v>0</v>
      </c>
      <c r="BA72" s="81">
        <f t="shared" si="7"/>
        <v>10</v>
      </c>
      <c r="BB72" s="70"/>
      <c r="BC72" s="70"/>
      <c r="BD72" s="78"/>
      <c r="BE72" s="69"/>
      <c r="BF72" s="8"/>
      <c r="BG72" s="8"/>
      <c r="BH72" s="8"/>
      <c r="BI72" s="73"/>
    </row>
    <row r="73" spans="1:61">
      <c r="A73" s="3">
        <v>71</v>
      </c>
      <c r="F73" s="12" t="e">
        <f t="shared" si="4"/>
        <v>#DIV/0!</v>
      </c>
      <c r="H73" s="12" t="e">
        <f t="shared" si="5"/>
        <v>#DIV/0!</v>
      </c>
      <c r="K73" s="43"/>
      <c r="M73" s="45" t="s">
        <v>77</v>
      </c>
      <c r="O73" s="46" t="s">
        <v>79</v>
      </c>
      <c r="Q73" s="7">
        <f>VLOOKUP(P73,'握力判定　男性用（変更厳禁）'!$B$11:$C$16,2,TRUE)</f>
        <v>0</v>
      </c>
      <c r="S73" s="7">
        <f>VLOOKUP(R73,'長座位体前屈判定用　男性用（変更厳禁）'!$B$11:$C$16,2,TRUE)</f>
        <v>0</v>
      </c>
      <c r="U73" s="7">
        <f>VLOOKUP(T73,'開眼片足立ち判定　男性用（変更厳禁）'!$B$11:$C$16,2,TRUE)</f>
        <v>0</v>
      </c>
      <c r="W73" s="7">
        <f>VLOOKUP(V73,'5m歩行判定　男性用（変更厳禁）'!$B$11:$C$16,2,TRUE)</f>
        <v>5</v>
      </c>
      <c r="Y73" s="7">
        <f>VLOOKUP(X73,'TUG判定　男性用（変更厳禁）'!$B$11:$C$16,2,TRUE)</f>
        <v>5</v>
      </c>
      <c r="AA73" s="58">
        <f>VLOOKUP(Z73,'ファンクショナルリーチ判定　男性用（変更厳禁）'!$B$11:$C$16,2,TRUE)</f>
        <v>0</v>
      </c>
      <c r="AB73" s="7">
        <f t="shared" si="6"/>
        <v>10</v>
      </c>
      <c r="AC73" s="63"/>
      <c r="AD73" s="63"/>
      <c r="AE73" s="67"/>
      <c r="AF73" s="61"/>
      <c r="AG73" s="7"/>
      <c r="AH73" s="7"/>
      <c r="AI73" s="7"/>
      <c r="AJ73" s="7"/>
      <c r="AL73" s="51" t="s">
        <v>77</v>
      </c>
      <c r="AN73" s="52" t="s">
        <v>79</v>
      </c>
      <c r="AP73" s="8">
        <f>VLOOKUP(AO73,'握力判定　男性用（変更厳禁）'!$B$11:$C$16,2,TRUE)</f>
        <v>0</v>
      </c>
      <c r="AR73" s="8">
        <f>VLOOKUP(AQ73,'長座位体前屈判定用　男性用（変更厳禁）'!$B$11:$C$16,2,TRUE)</f>
        <v>0</v>
      </c>
      <c r="AT73" s="8">
        <f>VLOOKUP(AS73,'開眼片足立ち判定　男性用（変更厳禁）'!$B$11:$C$16,2,TRUE)</f>
        <v>0</v>
      </c>
      <c r="AV73" s="8">
        <f>VLOOKUP(AU73,'5m歩行判定　男性用（変更厳禁）'!$B$11:$C$16,2,TRUE)</f>
        <v>5</v>
      </c>
      <c r="AX73" s="8">
        <f>VLOOKUP(AW73,'TUG判定　男性用（変更厳禁）'!$B$11:$C$16,2,TRUE)</f>
        <v>5</v>
      </c>
      <c r="AZ73" s="8">
        <f>VLOOKUP(AY73,'ファンクショナルリーチ判定　男性用（変更厳禁）'!$B$11:$C$16,2,TRUE)</f>
        <v>0</v>
      </c>
      <c r="BA73" s="81">
        <f t="shared" si="7"/>
        <v>10</v>
      </c>
      <c r="BB73" s="70"/>
      <c r="BC73" s="70"/>
      <c r="BD73" s="78"/>
      <c r="BE73" s="69"/>
      <c r="BF73" s="8"/>
      <c r="BG73" s="8"/>
      <c r="BH73" s="8"/>
      <c r="BI73" s="73"/>
    </row>
    <row r="74" spans="1:61">
      <c r="A74" s="3">
        <v>72</v>
      </c>
      <c r="F74" s="12" t="e">
        <f t="shared" si="4"/>
        <v>#DIV/0!</v>
      </c>
      <c r="H74" s="12" t="e">
        <f t="shared" si="5"/>
        <v>#DIV/0!</v>
      </c>
      <c r="K74" s="43"/>
      <c r="M74" s="45" t="s">
        <v>77</v>
      </c>
      <c r="O74" s="46" t="s">
        <v>79</v>
      </c>
      <c r="Q74" s="7">
        <f>VLOOKUP(P74,'握力判定　男性用（変更厳禁）'!$B$11:$C$16,2,TRUE)</f>
        <v>0</v>
      </c>
      <c r="S74" s="7">
        <f>VLOOKUP(R74,'長座位体前屈判定用　男性用（変更厳禁）'!$B$11:$C$16,2,TRUE)</f>
        <v>0</v>
      </c>
      <c r="U74" s="7">
        <f>VLOOKUP(T74,'開眼片足立ち判定　男性用（変更厳禁）'!$B$11:$C$16,2,TRUE)</f>
        <v>0</v>
      </c>
      <c r="W74" s="7">
        <f>VLOOKUP(V74,'5m歩行判定　男性用（変更厳禁）'!$B$11:$C$16,2,TRUE)</f>
        <v>5</v>
      </c>
      <c r="Y74" s="7">
        <f>VLOOKUP(X74,'TUG判定　男性用（変更厳禁）'!$B$11:$C$16,2,TRUE)</f>
        <v>5</v>
      </c>
      <c r="AA74" s="58">
        <f>VLOOKUP(Z74,'ファンクショナルリーチ判定　男性用（変更厳禁）'!$B$11:$C$16,2,TRUE)</f>
        <v>0</v>
      </c>
      <c r="AB74" s="7">
        <f t="shared" si="6"/>
        <v>10</v>
      </c>
      <c r="AC74" s="63"/>
      <c r="AD74" s="63"/>
      <c r="AE74" s="67"/>
      <c r="AF74" s="61"/>
      <c r="AG74" s="7"/>
      <c r="AH74" s="7"/>
      <c r="AI74" s="7"/>
      <c r="AJ74" s="7"/>
      <c r="AL74" s="51" t="s">
        <v>77</v>
      </c>
      <c r="AN74" s="52" t="s">
        <v>79</v>
      </c>
      <c r="AP74" s="8">
        <f>VLOOKUP(AO74,'握力判定　男性用（変更厳禁）'!$B$11:$C$16,2,TRUE)</f>
        <v>0</v>
      </c>
      <c r="AR74" s="8">
        <f>VLOOKUP(AQ74,'長座位体前屈判定用　男性用（変更厳禁）'!$B$11:$C$16,2,TRUE)</f>
        <v>0</v>
      </c>
      <c r="AT74" s="8">
        <f>VLOOKUP(AS74,'開眼片足立ち判定　男性用（変更厳禁）'!$B$11:$C$16,2,TRUE)</f>
        <v>0</v>
      </c>
      <c r="AV74" s="8">
        <f>VLOOKUP(AU74,'5m歩行判定　男性用（変更厳禁）'!$B$11:$C$16,2,TRUE)</f>
        <v>5</v>
      </c>
      <c r="AX74" s="8">
        <f>VLOOKUP(AW74,'TUG判定　男性用（変更厳禁）'!$B$11:$C$16,2,TRUE)</f>
        <v>5</v>
      </c>
      <c r="AZ74" s="8">
        <f>VLOOKUP(AY74,'ファンクショナルリーチ判定　男性用（変更厳禁）'!$B$11:$C$16,2,TRUE)</f>
        <v>0</v>
      </c>
      <c r="BA74" s="81">
        <f t="shared" si="7"/>
        <v>10</v>
      </c>
      <c r="BB74" s="70"/>
      <c r="BC74" s="70"/>
      <c r="BD74" s="78"/>
      <c r="BE74" s="69"/>
      <c r="BF74" s="8"/>
      <c r="BG74" s="8"/>
      <c r="BH74" s="8"/>
      <c r="BI74" s="73"/>
    </row>
    <row r="75" spans="1:61">
      <c r="A75" s="3">
        <v>73</v>
      </c>
      <c r="F75" s="12" t="e">
        <f t="shared" si="4"/>
        <v>#DIV/0!</v>
      </c>
      <c r="H75" s="12" t="e">
        <f t="shared" si="5"/>
        <v>#DIV/0!</v>
      </c>
      <c r="K75" s="43"/>
      <c r="M75" s="45" t="s">
        <v>77</v>
      </c>
      <c r="O75" s="46" t="s">
        <v>79</v>
      </c>
      <c r="Q75" s="7">
        <f>VLOOKUP(P75,'握力判定　男性用（変更厳禁）'!$B$11:$C$16,2,TRUE)</f>
        <v>0</v>
      </c>
      <c r="S75" s="7">
        <f>VLOOKUP(R75,'長座位体前屈判定用　男性用（変更厳禁）'!$B$11:$C$16,2,TRUE)</f>
        <v>0</v>
      </c>
      <c r="U75" s="7">
        <f>VLOOKUP(T75,'開眼片足立ち判定　男性用（変更厳禁）'!$B$11:$C$16,2,TRUE)</f>
        <v>0</v>
      </c>
      <c r="W75" s="7">
        <f>VLOOKUP(V75,'5m歩行判定　男性用（変更厳禁）'!$B$11:$C$16,2,TRUE)</f>
        <v>5</v>
      </c>
      <c r="Y75" s="7">
        <f>VLOOKUP(X75,'TUG判定　男性用（変更厳禁）'!$B$11:$C$16,2,TRUE)</f>
        <v>5</v>
      </c>
      <c r="AA75" s="58">
        <f>VLOOKUP(Z75,'ファンクショナルリーチ判定　男性用（変更厳禁）'!$B$11:$C$16,2,TRUE)</f>
        <v>0</v>
      </c>
      <c r="AB75" s="7">
        <f t="shared" si="6"/>
        <v>10</v>
      </c>
      <c r="AC75" s="63"/>
      <c r="AD75" s="63"/>
      <c r="AE75" s="67"/>
      <c r="AF75" s="61"/>
      <c r="AG75" s="7"/>
      <c r="AH75" s="7"/>
      <c r="AI75" s="7"/>
      <c r="AJ75" s="7"/>
      <c r="AL75" s="51" t="s">
        <v>77</v>
      </c>
      <c r="AN75" s="52" t="s">
        <v>79</v>
      </c>
      <c r="AP75" s="8">
        <f>VLOOKUP(AO75,'握力判定　男性用（変更厳禁）'!$B$11:$C$16,2,TRUE)</f>
        <v>0</v>
      </c>
      <c r="AR75" s="8">
        <f>VLOOKUP(AQ75,'長座位体前屈判定用　男性用（変更厳禁）'!$B$11:$C$16,2,TRUE)</f>
        <v>0</v>
      </c>
      <c r="AT75" s="8">
        <f>VLOOKUP(AS75,'開眼片足立ち判定　男性用（変更厳禁）'!$B$11:$C$16,2,TRUE)</f>
        <v>0</v>
      </c>
      <c r="AV75" s="8">
        <f>VLOOKUP(AU75,'5m歩行判定　男性用（変更厳禁）'!$B$11:$C$16,2,TRUE)</f>
        <v>5</v>
      </c>
      <c r="AX75" s="8">
        <f>VLOOKUP(AW75,'TUG判定　男性用（変更厳禁）'!$B$11:$C$16,2,TRUE)</f>
        <v>5</v>
      </c>
      <c r="AZ75" s="8">
        <f>VLOOKUP(AY75,'ファンクショナルリーチ判定　男性用（変更厳禁）'!$B$11:$C$16,2,TRUE)</f>
        <v>0</v>
      </c>
      <c r="BA75" s="81">
        <f t="shared" si="7"/>
        <v>10</v>
      </c>
      <c r="BB75" s="70"/>
      <c r="BC75" s="70"/>
      <c r="BD75" s="78"/>
      <c r="BE75" s="69"/>
      <c r="BF75" s="8"/>
      <c r="BG75" s="8"/>
      <c r="BH75" s="8"/>
      <c r="BI75" s="73"/>
    </row>
    <row r="76" spans="1:61">
      <c r="A76" s="3">
        <v>74</v>
      </c>
      <c r="F76" s="12" t="e">
        <f t="shared" si="4"/>
        <v>#DIV/0!</v>
      </c>
      <c r="H76" s="12" t="e">
        <f t="shared" si="5"/>
        <v>#DIV/0!</v>
      </c>
      <c r="K76" s="43"/>
      <c r="M76" s="45" t="s">
        <v>77</v>
      </c>
      <c r="O76" s="46" t="s">
        <v>79</v>
      </c>
      <c r="Q76" s="7">
        <f>VLOOKUP(P76,'握力判定　男性用（変更厳禁）'!$B$11:$C$16,2,TRUE)</f>
        <v>0</v>
      </c>
      <c r="S76" s="7">
        <f>VLOOKUP(R76,'長座位体前屈判定用　男性用（変更厳禁）'!$B$11:$C$16,2,TRUE)</f>
        <v>0</v>
      </c>
      <c r="U76" s="7">
        <f>VLOOKUP(T76,'開眼片足立ち判定　男性用（変更厳禁）'!$B$11:$C$16,2,TRUE)</f>
        <v>0</v>
      </c>
      <c r="W76" s="7">
        <f>VLOOKUP(V76,'5m歩行判定　男性用（変更厳禁）'!$B$11:$C$16,2,TRUE)</f>
        <v>5</v>
      </c>
      <c r="Y76" s="7">
        <f>VLOOKUP(X76,'TUG判定　男性用（変更厳禁）'!$B$11:$C$16,2,TRUE)</f>
        <v>5</v>
      </c>
      <c r="AA76" s="58">
        <f>VLOOKUP(Z76,'ファンクショナルリーチ判定　男性用（変更厳禁）'!$B$11:$C$16,2,TRUE)</f>
        <v>0</v>
      </c>
      <c r="AB76" s="7">
        <f t="shared" si="6"/>
        <v>10</v>
      </c>
      <c r="AC76" s="63"/>
      <c r="AD76" s="63"/>
      <c r="AE76" s="67"/>
      <c r="AF76" s="61"/>
      <c r="AG76" s="7"/>
      <c r="AH76" s="7"/>
      <c r="AI76" s="7"/>
      <c r="AJ76" s="7"/>
      <c r="AL76" s="51" t="s">
        <v>77</v>
      </c>
      <c r="AN76" s="52" t="s">
        <v>79</v>
      </c>
      <c r="AP76" s="8">
        <f>VLOOKUP(AO76,'握力判定　男性用（変更厳禁）'!$B$11:$C$16,2,TRUE)</f>
        <v>0</v>
      </c>
      <c r="AR76" s="8">
        <f>VLOOKUP(AQ76,'長座位体前屈判定用　男性用（変更厳禁）'!$B$11:$C$16,2,TRUE)</f>
        <v>0</v>
      </c>
      <c r="AT76" s="8">
        <f>VLOOKUP(AS76,'開眼片足立ち判定　男性用（変更厳禁）'!$B$11:$C$16,2,TRUE)</f>
        <v>0</v>
      </c>
      <c r="AV76" s="8">
        <f>VLOOKUP(AU76,'5m歩行判定　男性用（変更厳禁）'!$B$11:$C$16,2,TRUE)</f>
        <v>5</v>
      </c>
      <c r="AX76" s="8">
        <f>VLOOKUP(AW76,'TUG判定　男性用（変更厳禁）'!$B$11:$C$16,2,TRUE)</f>
        <v>5</v>
      </c>
      <c r="AZ76" s="8">
        <f>VLOOKUP(AY76,'ファンクショナルリーチ判定　男性用（変更厳禁）'!$B$11:$C$16,2,TRUE)</f>
        <v>0</v>
      </c>
      <c r="BA76" s="81">
        <f t="shared" si="7"/>
        <v>10</v>
      </c>
      <c r="BB76" s="70"/>
      <c r="BC76" s="70"/>
      <c r="BD76" s="78"/>
      <c r="BE76" s="69"/>
      <c r="BF76" s="8"/>
      <c r="BG76" s="8"/>
      <c r="BH76" s="8"/>
      <c r="BI76" s="73"/>
    </row>
    <row r="77" spans="1:61">
      <c r="A77" s="3">
        <v>75</v>
      </c>
      <c r="F77" s="12" t="e">
        <f t="shared" si="4"/>
        <v>#DIV/0!</v>
      </c>
      <c r="H77" s="12" t="e">
        <f t="shared" si="5"/>
        <v>#DIV/0!</v>
      </c>
      <c r="K77" s="43"/>
      <c r="M77" s="45" t="s">
        <v>77</v>
      </c>
      <c r="O77" s="46" t="s">
        <v>79</v>
      </c>
      <c r="Q77" s="7">
        <f>VLOOKUP(P77,'握力判定　男性用（変更厳禁）'!$B$11:$C$16,2,TRUE)</f>
        <v>0</v>
      </c>
      <c r="S77" s="7">
        <f>VLOOKUP(R77,'長座位体前屈判定用　男性用（変更厳禁）'!$B$11:$C$16,2,TRUE)</f>
        <v>0</v>
      </c>
      <c r="U77" s="7">
        <f>VLOOKUP(T77,'開眼片足立ち判定　男性用（変更厳禁）'!$B$11:$C$16,2,TRUE)</f>
        <v>0</v>
      </c>
      <c r="W77" s="7">
        <f>VLOOKUP(V77,'5m歩行判定　男性用（変更厳禁）'!$B$11:$C$16,2,TRUE)</f>
        <v>5</v>
      </c>
      <c r="Y77" s="7">
        <f>VLOOKUP(X77,'TUG判定　男性用（変更厳禁）'!$B$11:$C$16,2,TRUE)</f>
        <v>5</v>
      </c>
      <c r="AA77" s="58">
        <f>VLOOKUP(Z77,'ファンクショナルリーチ判定　男性用（変更厳禁）'!$B$11:$C$16,2,TRUE)</f>
        <v>0</v>
      </c>
      <c r="AB77" s="7">
        <f t="shared" si="6"/>
        <v>10</v>
      </c>
      <c r="AC77" s="63"/>
      <c r="AD77" s="63"/>
      <c r="AE77" s="67"/>
      <c r="AF77" s="61"/>
      <c r="AG77" s="7"/>
      <c r="AH77" s="7"/>
      <c r="AI77" s="7"/>
      <c r="AJ77" s="7"/>
      <c r="AL77" s="51" t="s">
        <v>77</v>
      </c>
      <c r="AN77" s="52" t="s">
        <v>79</v>
      </c>
      <c r="AP77" s="8">
        <f>VLOOKUP(AO77,'握力判定　男性用（変更厳禁）'!$B$11:$C$16,2,TRUE)</f>
        <v>0</v>
      </c>
      <c r="AR77" s="8">
        <f>VLOOKUP(AQ77,'長座位体前屈判定用　男性用（変更厳禁）'!$B$11:$C$16,2,TRUE)</f>
        <v>0</v>
      </c>
      <c r="AT77" s="8">
        <f>VLOOKUP(AS77,'開眼片足立ち判定　男性用（変更厳禁）'!$B$11:$C$16,2,TRUE)</f>
        <v>0</v>
      </c>
      <c r="AV77" s="8">
        <f>VLOOKUP(AU77,'5m歩行判定　男性用（変更厳禁）'!$B$11:$C$16,2,TRUE)</f>
        <v>5</v>
      </c>
      <c r="AX77" s="8">
        <f>VLOOKUP(AW77,'TUG判定　男性用（変更厳禁）'!$B$11:$C$16,2,TRUE)</f>
        <v>5</v>
      </c>
      <c r="AZ77" s="8">
        <f>VLOOKUP(AY77,'ファンクショナルリーチ判定　男性用（変更厳禁）'!$B$11:$C$16,2,TRUE)</f>
        <v>0</v>
      </c>
      <c r="BA77" s="81">
        <f t="shared" si="7"/>
        <v>10</v>
      </c>
      <c r="BB77" s="70"/>
      <c r="BC77" s="70"/>
      <c r="BD77" s="78"/>
      <c r="BE77" s="69"/>
      <c r="BF77" s="8"/>
      <c r="BG77" s="8"/>
      <c r="BH77" s="8"/>
      <c r="BI77" s="73"/>
    </row>
    <row r="78" spans="1:61">
      <c r="A78" s="3">
        <v>76</v>
      </c>
      <c r="F78" s="12" t="e">
        <f t="shared" si="4"/>
        <v>#DIV/0!</v>
      </c>
      <c r="H78" s="12" t="e">
        <f t="shared" si="5"/>
        <v>#DIV/0!</v>
      </c>
      <c r="K78" s="43"/>
      <c r="M78" s="45" t="s">
        <v>77</v>
      </c>
      <c r="O78" s="46" t="s">
        <v>79</v>
      </c>
      <c r="Q78" s="7">
        <f>VLOOKUP(P78,'握力判定　男性用（変更厳禁）'!$B$11:$C$16,2,TRUE)</f>
        <v>0</v>
      </c>
      <c r="S78" s="7">
        <f>VLOOKUP(R78,'長座位体前屈判定用　男性用（変更厳禁）'!$B$11:$C$16,2,TRUE)</f>
        <v>0</v>
      </c>
      <c r="U78" s="7">
        <f>VLOOKUP(T78,'開眼片足立ち判定　男性用（変更厳禁）'!$B$11:$C$16,2,TRUE)</f>
        <v>0</v>
      </c>
      <c r="W78" s="7">
        <f>VLOOKUP(V78,'5m歩行判定　男性用（変更厳禁）'!$B$11:$C$16,2,TRUE)</f>
        <v>5</v>
      </c>
      <c r="Y78" s="7">
        <f>VLOOKUP(X78,'TUG判定　男性用（変更厳禁）'!$B$11:$C$16,2,TRUE)</f>
        <v>5</v>
      </c>
      <c r="AA78" s="58">
        <f>VLOOKUP(Z78,'ファンクショナルリーチ判定　男性用（変更厳禁）'!$B$11:$C$16,2,TRUE)</f>
        <v>0</v>
      </c>
      <c r="AB78" s="7">
        <f t="shared" si="6"/>
        <v>10</v>
      </c>
      <c r="AC78" s="63"/>
      <c r="AD78" s="63"/>
      <c r="AE78" s="67"/>
      <c r="AF78" s="61"/>
      <c r="AG78" s="7"/>
      <c r="AH78" s="7"/>
      <c r="AI78" s="7"/>
      <c r="AJ78" s="7"/>
      <c r="AL78" s="51" t="s">
        <v>77</v>
      </c>
      <c r="AN78" s="52" t="s">
        <v>79</v>
      </c>
      <c r="AP78" s="8">
        <f>VLOOKUP(AO78,'握力判定　男性用（変更厳禁）'!$B$11:$C$16,2,TRUE)</f>
        <v>0</v>
      </c>
      <c r="AR78" s="8">
        <f>VLOOKUP(AQ78,'長座位体前屈判定用　男性用（変更厳禁）'!$B$11:$C$16,2,TRUE)</f>
        <v>0</v>
      </c>
      <c r="AT78" s="8">
        <f>VLOOKUP(AS78,'開眼片足立ち判定　男性用（変更厳禁）'!$B$11:$C$16,2,TRUE)</f>
        <v>0</v>
      </c>
      <c r="AV78" s="8">
        <f>VLOOKUP(AU78,'5m歩行判定　男性用（変更厳禁）'!$B$11:$C$16,2,TRUE)</f>
        <v>5</v>
      </c>
      <c r="AX78" s="8">
        <f>VLOOKUP(AW78,'TUG判定　男性用（変更厳禁）'!$B$11:$C$16,2,TRUE)</f>
        <v>5</v>
      </c>
      <c r="AZ78" s="8">
        <f>VLOOKUP(AY78,'ファンクショナルリーチ判定　男性用（変更厳禁）'!$B$11:$C$16,2,TRUE)</f>
        <v>0</v>
      </c>
      <c r="BA78" s="81">
        <f t="shared" si="7"/>
        <v>10</v>
      </c>
      <c r="BB78" s="70"/>
      <c r="BC78" s="70"/>
      <c r="BD78" s="78"/>
      <c r="BE78" s="69"/>
      <c r="BF78" s="8"/>
      <c r="BG78" s="8"/>
      <c r="BH78" s="8"/>
      <c r="BI78" s="73"/>
    </row>
    <row r="79" spans="1:61">
      <c r="A79" s="3">
        <v>77</v>
      </c>
      <c r="F79" s="12" t="e">
        <f t="shared" si="4"/>
        <v>#DIV/0!</v>
      </c>
      <c r="H79" s="12" t="e">
        <f t="shared" si="5"/>
        <v>#DIV/0!</v>
      </c>
      <c r="K79" s="43"/>
      <c r="M79" s="45" t="s">
        <v>77</v>
      </c>
      <c r="O79" s="46" t="s">
        <v>79</v>
      </c>
      <c r="Q79" s="7">
        <f>VLOOKUP(P79,'握力判定　男性用（変更厳禁）'!$B$11:$C$16,2,TRUE)</f>
        <v>0</v>
      </c>
      <c r="S79" s="7">
        <f>VLOOKUP(R79,'長座位体前屈判定用　男性用（変更厳禁）'!$B$11:$C$16,2,TRUE)</f>
        <v>0</v>
      </c>
      <c r="U79" s="7">
        <f>VLOOKUP(T79,'開眼片足立ち判定　男性用（変更厳禁）'!$B$11:$C$16,2,TRUE)</f>
        <v>0</v>
      </c>
      <c r="W79" s="7">
        <f>VLOOKUP(V79,'5m歩行判定　男性用（変更厳禁）'!$B$11:$C$16,2,TRUE)</f>
        <v>5</v>
      </c>
      <c r="Y79" s="7">
        <f>VLOOKUP(X79,'TUG判定　男性用（変更厳禁）'!$B$11:$C$16,2,TRUE)</f>
        <v>5</v>
      </c>
      <c r="AA79" s="58">
        <f>VLOOKUP(Z79,'ファンクショナルリーチ判定　男性用（変更厳禁）'!$B$11:$C$16,2,TRUE)</f>
        <v>0</v>
      </c>
      <c r="AB79" s="7">
        <f t="shared" si="6"/>
        <v>10</v>
      </c>
      <c r="AC79" s="63"/>
      <c r="AD79" s="63"/>
      <c r="AE79" s="67"/>
      <c r="AF79" s="61"/>
      <c r="AG79" s="7"/>
      <c r="AH79" s="7"/>
      <c r="AI79" s="7"/>
      <c r="AJ79" s="7"/>
      <c r="AL79" s="51" t="s">
        <v>77</v>
      </c>
      <c r="AN79" s="52" t="s">
        <v>79</v>
      </c>
      <c r="AP79" s="8">
        <f>VLOOKUP(AO79,'握力判定　男性用（変更厳禁）'!$B$11:$C$16,2,TRUE)</f>
        <v>0</v>
      </c>
      <c r="AR79" s="8">
        <f>VLOOKUP(AQ79,'長座位体前屈判定用　男性用（変更厳禁）'!$B$11:$C$16,2,TRUE)</f>
        <v>0</v>
      </c>
      <c r="AT79" s="8">
        <f>VLOOKUP(AS79,'開眼片足立ち判定　男性用（変更厳禁）'!$B$11:$C$16,2,TRUE)</f>
        <v>0</v>
      </c>
      <c r="AV79" s="8">
        <f>VLOOKUP(AU79,'5m歩行判定　男性用（変更厳禁）'!$B$11:$C$16,2,TRUE)</f>
        <v>5</v>
      </c>
      <c r="AX79" s="8">
        <f>VLOOKUP(AW79,'TUG判定　男性用（変更厳禁）'!$B$11:$C$16,2,TRUE)</f>
        <v>5</v>
      </c>
      <c r="AZ79" s="8">
        <f>VLOOKUP(AY79,'ファンクショナルリーチ判定　男性用（変更厳禁）'!$B$11:$C$16,2,TRUE)</f>
        <v>0</v>
      </c>
      <c r="BA79" s="81">
        <f t="shared" si="7"/>
        <v>10</v>
      </c>
      <c r="BB79" s="70"/>
      <c r="BC79" s="70"/>
      <c r="BD79" s="78"/>
      <c r="BE79" s="69"/>
      <c r="BF79" s="8"/>
      <c r="BG79" s="8"/>
      <c r="BH79" s="8"/>
      <c r="BI79" s="73"/>
    </row>
    <row r="80" spans="1:61">
      <c r="A80" s="3">
        <v>78</v>
      </c>
      <c r="F80" s="12" t="e">
        <f t="shared" si="4"/>
        <v>#DIV/0!</v>
      </c>
      <c r="H80" s="12" t="e">
        <f t="shared" si="5"/>
        <v>#DIV/0!</v>
      </c>
      <c r="K80" s="43"/>
      <c r="M80" s="45" t="s">
        <v>77</v>
      </c>
      <c r="O80" s="46" t="s">
        <v>79</v>
      </c>
      <c r="Q80" s="7">
        <f>VLOOKUP(P80,'握力判定　男性用（変更厳禁）'!$B$11:$C$16,2,TRUE)</f>
        <v>0</v>
      </c>
      <c r="S80" s="7">
        <f>VLOOKUP(R80,'長座位体前屈判定用　男性用（変更厳禁）'!$B$11:$C$16,2,TRUE)</f>
        <v>0</v>
      </c>
      <c r="U80" s="7">
        <f>VLOOKUP(T80,'開眼片足立ち判定　男性用（変更厳禁）'!$B$11:$C$16,2,TRUE)</f>
        <v>0</v>
      </c>
      <c r="W80" s="7">
        <f>VLOOKUP(V80,'5m歩行判定　男性用（変更厳禁）'!$B$11:$C$16,2,TRUE)</f>
        <v>5</v>
      </c>
      <c r="Y80" s="7">
        <f>VLOOKUP(X80,'TUG判定　男性用（変更厳禁）'!$B$11:$C$16,2,TRUE)</f>
        <v>5</v>
      </c>
      <c r="AA80" s="58">
        <f>VLOOKUP(Z80,'ファンクショナルリーチ判定　男性用（変更厳禁）'!$B$11:$C$16,2,TRUE)</f>
        <v>0</v>
      </c>
      <c r="AB80" s="7">
        <f t="shared" si="6"/>
        <v>10</v>
      </c>
      <c r="AC80" s="63"/>
      <c r="AD80" s="63"/>
      <c r="AE80" s="67"/>
      <c r="AF80" s="61"/>
      <c r="AG80" s="7"/>
      <c r="AH80" s="7"/>
      <c r="AI80" s="7"/>
      <c r="AJ80" s="7"/>
      <c r="AL80" s="51" t="s">
        <v>77</v>
      </c>
      <c r="AN80" s="52" t="s">
        <v>79</v>
      </c>
      <c r="AP80" s="8">
        <f>VLOOKUP(AO80,'握力判定　男性用（変更厳禁）'!$B$11:$C$16,2,TRUE)</f>
        <v>0</v>
      </c>
      <c r="AR80" s="8">
        <f>VLOOKUP(AQ80,'長座位体前屈判定用　男性用（変更厳禁）'!$B$11:$C$16,2,TRUE)</f>
        <v>0</v>
      </c>
      <c r="AT80" s="8">
        <f>VLOOKUP(AS80,'開眼片足立ち判定　男性用（変更厳禁）'!$B$11:$C$16,2,TRUE)</f>
        <v>0</v>
      </c>
      <c r="AV80" s="8">
        <f>VLOOKUP(AU80,'5m歩行判定　男性用（変更厳禁）'!$B$11:$C$16,2,TRUE)</f>
        <v>5</v>
      </c>
      <c r="AX80" s="8">
        <f>VLOOKUP(AW80,'TUG判定　男性用（変更厳禁）'!$B$11:$C$16,2,TRUE)</f>
        <v>5</v>
      </c>
      <c r="AZ80" s="8">
        <f>VLOOKUP(AY80,'ファンクショナルリーチ判定　男性用（変更厳禁）'!$B$11:$C$16,2,TRUE)</f>
        <v>0</v>
      </c>
      <c r="BA80" s="81">
        <f t="shared" si="7"/>
        <v>10</v>
      </c>
      <c r="BB80" s="70"/>
      <c r="BC80" s="70"/>
      <c r="BD80" s="78"/>
      <c r="BE80" s="69"/>
      <c r="BF80" s="8"/>
      <c r="BG80" s="8"/>
      <c r="BH80" s="8"/>
      <c r="BI80" s="73"/>
    </row>
    <row r="81" spans="1:61">
      <c r="A81" s="3">
        <v>79</v>
      </c>
      <c r="F81" s="12" t="e">
        <f t="shared" si="4"/>
        <v>#DIV/0!</v>
      </c>
      <c r="H81" s="12" t="e">
        <f t="shared" si="5"/>
        <v>#DIV/0!</v>
      </c>
      <c r="K81" s="43"/>
      <c r="M81" s="45" t="s">
        <v>77</v>
      </c>
      <c r="O81" s="46" t="s">
        <v>79</v>
      </c>
      <c r="Q81" s="7">
        <f>VLOOKUP(P81,'握力判定　男性用（変更厳禁）'!$B$11:$C$16,2,TRUE)</f>
        <v>0</v>
      </c>
      <c r="S81" s="7">
        <f>VLOOKUP(R81,'長座位体前屈判定用　男性用（変更厳禁）'!$B$11:$C$16,2,TRUE)</f>
        <v>0</v>
      </c>
      <c r="U81" s="7">
        <f>VLOOKUP(T81,'開眼片足立ち判定　男性用（変更厳禁）'!$B$11:$C$16,2,TRUE)</f>
        <v>0</v>
      </c>
      <c r="W81" s="7">
        <f>VLOOKUP(V81,'5m歩行判定　男性用（変更厳禁）'!$B$11:$C$16,2,TRUE)</f>
        <v>5</v>
      </c>
      <c r="Y81" s="7">
        <f>VLOOKUP(X81,'TUG判定　男性用（変更厳禁）'!$B$11:$C$16,2,TRUE)</f>
        <v>5</v>
      </c>
      <c r="AA81" s="58">
        <f>VLOOKUP(Z81,'ファンクショナルリーチ判定　男性用（変更厳禁）'!$B$11:$C$16,2,TRUE)</f>
        <v>0</v>
      </c>
      <c r="AB81" s="7">
        <f t="shared" si="6"/>
        <v>10</v>
      </c>
      <c r="AC81" s="63"/>
      <c r="AD81" s="63"/>
      <c r="AE81" s="67"/>
      <c r="AF81" s="61"/>
      <c r="AG81" s="7"/>
      <c r="AH81" s="7"/>
      <c r="AI81" s="7"/>
      <c r="AJ81" s="7"/>
      <c r="AL81" s="51" t="s">
        <v>77</v>
      </c>
      <c r="AN81" s="52" t="s">
        <v>79</v>
      </c>
      <c r="AP81" s="8">
        <f>VLOOKUP(AO81,'握力判定　男性用（変更厳禁）'!$B$11:$C$16,2,TRUE)</f>
        <v>0</v>
      </c>
      <c r="AR81" s="8">
        <f>VLOOKUP(AQ81,'長座位体前屈判定用　男性用（変更厳禁）'!$B$11:$C$16,2,TRUE)</f>
        <v>0</v>
      </c>
      <c r="AT81" s="8">
        <f>VLOOKUP(AS81,'開眼片足立ち判定　男性用（変更厳禁）'!$B$11:$C$16,2,TRUE)</f>
        <v>0</v>
      </c>
      <c r="AV81" s="8">
        <f>VLOOKUP(AU81,'5m歩行判定　男性用（変更厳禁）'!$B$11:$C$16,2,TRUE)</f>
        <v>5</v>
      </c>
      <c r="AX81" s="8">
        <f>VLOOKUP(AW81,'TUG判定　男性用（変更厳禁）'!$B$11:$C$16,2,TRUE)</f>
        <v>5</v>
      </c>
      <c r="AZ81" s="8">
        <f>VLOOKUP(AY81,'ファンクショナルリーチ判定　男性用（変更厳禁）'!$B$11:$C$16,2,TRUE)</f>
        <v>0</v>
      </c>
      <c r="BA81" s="81">
        <f t="shared" si="7"/>
        <v>10</v>
      </c>
      <c r="BB81" s="70"/>
      <c r="BC81" s="70"/>
      <c r="BD81" s="78"/>
      <c r="BE81" s="69"/>
      <c r="BF81" s="8"/>
      <c r="BG81" s="8"/>
      <c r="BH81" s="8"/>
      <c r="BI81" s="73"/>
    </row>
    <row r="82" spans="1:61">
      <c r="A82" s="3">
        <v>80</v>
      </c>
      <c r="F82" s="12" t="e">
        <f t="shared" si="4"/>
        <v>#DIV/0!</v>
      </c>
      <c r="H82" s="12" t="e">
        <f t="shared" si="5"/>
        <v>#DIV/0!</v>
      </c>
      <c r="K82" s="43"/>
      <c r="M82" s="45" t="s">
        <v>77</v>
      </c>
      <c r="O82" s="46" t="s">
        <v>79</v>
      </c>
      <c r="Q82" s="7">
        <f>VLOOKUP(P82,'握力判定　男性用（変更厳禁）'!$B$11:$C$16,2,TRUE)</f>
        <v>0</v>
      </c>
      <c r="S82" s="7">
        <f>VLOOKUP(R82,'長座位体前屈判定用　男性用（変更厳禁）'!$B$11:$C$16,2,TRUE)</f>
        <v>0</v>
      </c>
      <c r="U82" s="7">
        <f>VLOOKUP(T82,'開眼片足立ち判定　男性用（変更厳禁）'!$B$11:$C$16,2,TRUE)</f>
        <v>0</v>
      </c>
      <c r="W82" s="7">
        <f>VLOOKUP(V82,'5m歩行判定　男性用（変更厳禁）'!$B$11:$C$16,2,TRUE)</f>
        <v>5</v>
      </c>
      <c r="Y82" s="7">
        <f>VLOOKUP(X82,'TUG判定　男性用（変更厳禁）'!$B$11:$C$16,2,TRUE)</f>
        <v>5</v>
      </c>
      <c r="AA82" s="58">
        <f>VLOOKUP(Z82,'ファンクショナルリーチ判定　男性用（変更厳禁）'!$B$11:$C$16,2,TRUE)</f>
        <v>0</v>
      </c>
      <c r="AB82" s="7">
        <f t="shared" si="6"/>
        <v>10</v>
      </c>
      <c r="AC82" s="63"/>
      <c r="AD82" s="63"/>
      <c r="AE82" s="67"/>
      <c r="AF82" s="61"/>
      <c r="AG82" s="7"/>
      <c r="AH82" s="7"/>
      <c r="AI82" s="7"/>
      <c r="AJ82" s="7"/>
      <c r="AL82" s="51" t="s">
        <v>77</v>
      </c>
      <c r="AN82" s="52" t="s">
        <v>79</v>
      </c>
      <c r="AP82" s="8">
        <f>VLOOKUP(AO82,'握力判定　男性用（変更厳禁）'!$B$11:$C$16,2,TRUE)</f>
        <v>0</v>
      </c>
      <c r="AR82" s="8">
        <f>VLOOKUP(AQ82,'長座位体前屈判定用　男性用（変更厳禁）'!$B$11:$C$16,2,TRUE)</f>
        <v>0</v>
      </c>
      <c r="AT82" s="8">
        <f>VLOOKUP(AS82,'開眼片足立ち判定　男性用（変更厳禁）'!$B$11:$C$16,2,TRUE)</f>
        <v>0</v>
      </c>
      <c r="AV82" s="8">
        <f>VLOOKUP(AU82,'5m歩行判定　男性用（変更厳禁）'!$B$11:$C$16,2,TRUE)</f>
        <v>5</v>
      </c>
      <c r="AX82" s="8">
        <f>VLOOKUP(AW82,'TUG判定　男性用（変更厳禁）'!$B$11:$C$16,2,TRUE)</f>
        <v>5</v>
      </c>
      <c r="AZ82" s="8">
        <f>VLOOKUP(AY82,'ファンクショナルリーチ判定　男性用（変更厳禁）'!$B$11:$C$16,2,TRUE)</f>
        <v>0</v>
      </c>
      <c r="BA82" s="81">
        <f t="shared" si="7"/>
        <v>10</v>
      </c>
      <c r="BB82" s="70"/>
      <c r="BC82" s="70"/>
      <c r="BD82" s="78"/>
      <c r="BE82" s="69"/>
      <c r="BF82" s="8"/>
      <c r="BG82" s="8"/>
      <c r="BH82" s="8"/>
      <c r="BI82" s="73"/>
    </row>
    <row r="83" spans="1:61">
      <c r="A83" s="3">
        <v>81</v>
      </c>
      <c r="F83" s="12" t="e">
        <f t="shared" si="4"/>
        <v>#DIV/0!</v>
      </c>
      <c r="H83" s="12" t="e">
        <f t="shared" si="5"/>
        <v>#DIV/0!</v>
      </c>
      <c r="K83" s="43"/>
      <c r="M83" s="45" t="s">
        <v>77</v>
      </c>
      <c r="O83" s="46" t="s">
        <v>79</v>
      </c>
      <c r="Q83" s="7">
        <f>VLOOKUP(P83,'握力判定　男性用（変更厳禁）'!$B$11:$C$16,2,TRUE)</f>
        <v>0</v>
      </c>
      <c r="S83" s="7">
        <f>VLOOKUP(R83,'長座位体前屈判定用　男性用（変更厳禁）'!$B$11:$C$16,2,TRUE)</f>
        <v>0</v>
      </c>
      <c r="U83" s="7">
        <f>VLOOKUP(T83,'開眼片足立ち判定　男性用（変更厳禁）'!$B$11:$C$16,2,TRUE)</f>
        <v>0</v>
      </c>
      <c r="W83" s="7">
        <f>VLOOKUP(V83,'5m歩行判定　男性用（変更厳禁）'!$B$11:$C$16,2,TRUE)</f>
        <v>5</v>
      </c>
      <c r="Y83" s="7">
        <f>VLOOKUP(X83,'TUG判定　男性用（変更厳禁）'!$B$11:$C$16,2,TRUE)</f>
        <v>5</v>
      </c>
      <c r="AA83" s="58">
        <f>VLOOKUP(Z83,'ファンクショナルリーチ判定　男性用（変更厳禁）'!$B$11:$C$16,2,TRUE)</f>
        <v>0</v>
      </c>
      <c r="AB83" s="7">
        <f t="shared" si="6"/>
        <v>10</v>
      </c>
      <c r="AC83" s="63"/>
      <c r="AD83" s="63"/>
      <c r="AE83" s="67"/>
      <c r="AF83" s="61"/>
      <c r="AG83" s="7"/>
      <c r="AH83" s="7"/>
      <c r="AI83" s="7"/>
      <c r="AJ83" s="7"/>
      <c r="AL83" s="51" t="s">
        <v>77</v>
      </c>
      <c r="AN83" s="52" t="s">
        <v>79</v>
      </c>
      <c r="AP83" s="8">
        <f>VLOOKUP(AO83,'握力判定　男性用（変更厳禁）'!$B$11:$C$16,2,TRUE)</f>
        <v>0</v>
      </c>
      <c r="AR83" s="8">
        <f>VLOOKUP(AQ83,'長座位体前屈判定用　男性用（変更厳禁）'!$B$11:$C$16,2,TRUE)</f>
        <v>0</v>
      </c>
      <c r="AT83" s="8">
        <f>VLOOKUP(AS83,'開眼片足立ち判定　男性用（変更厳禁）'!$B$11:$C$16,2,TRUE)</f>
        <v>0</v>
      </c>
      <c r="AV83" s="8">
        <f>VLOOKUP(AU83,'5m歩行判定　男性用（変更厳禁）'!$B$11:$C$16,2,TRUE)</f>
        <v>5</v>
      </c>
      <c r="AX83" s="8">
        <f>VLOOKUP(AW83,'TUG判定　男性用（変更厳禁）'!$B$11:$C$16,2,TRUE)</f>
        <v>5</v>
      </c>
      <c r="AZ83" s="8">
        <f>VLOOKUP(AY83,'ファンクショナルリーチ判定　男性用（変更厳禁）'!$B$11:$C$16,2,TRUE)</f>
        <v>0</v>
      </c>
      <c r="BA83" s="81">
        <f t="shared" si="7"/>
        <v>10</v>
      </c>
      <c r="BB83" s="70"/>
      <c r="BC83" s="70"/>
      <c r="BD83" s="78"/>
      <c r="BE83" s="69"/>
      <c r="BF83" s="8"/>
      <c r="BG83" s="8"/>
      <c r="BH83" s="8"/>
      <c r="BI83" s="73"/>
    </row>
    <row r="84" spans="1:61">
      <c r="A84" s="3">
        <v>82</v>
      </c>
      <c r="F84" s="12" t="e">
        <f t="shared" si="4"/>
        <v>#DIV/0!</v>
      </c>
      <c r="H84" s="12" t="e">
        <f t="shared" si="5"/>
        <v>#DIV/0!</v>
      </c>
      <c r="K84" s="43"/>
      <c r="M84" s="45" t="s">
        <v>77</v>
      </c>
      <c r="O84" s="46" t="s">
        <v>79</v>
      </c>
      <c r="Q84" s="7">
        <f>VLOOKUP(P84,'握力判定　男性用（変更厳禁）'!$B$11:$C$16,2,TRUE)</f>
        <v>0</v>
      </c>
      <c r="S84" s="7">
        <f>VLOOKUP(R84,'長座位体前屈判定用　男性用（変更厳禁）'!$B$11:$C$16,2,TRUE)</f>
        <v>0</v>
      </c>
      <c r="U84" s="7">
        <f>VLOOKUP(T84,'開眼片足立ち判定　男性用（変更厳禁）'!$B$11:$C$16,2,TRUE)</f>
        <v>0</v>
      </c>
      <c r="W84" s="7">
        <f>VLOOKUP(V84,'5m歩行判定　男性用（変更厳禁）'!$B$11:$C$16,2,TRUE)</f>
        <v>5</v>
      </c>
      <c r="Y84" s="7">
        <f>VLOOKUP(X84,'TUG判定　男性用（変更厳禁）'!$B$11:$C$16,2,TRUE)</f>
        <v>5</v>
      </c>
      <c r="AA84" s="58">
        <f>VLOOKUP(Z84,'ファンクショナルリーチ判定　男性用（変更厳禁）'!$B$11:$C$16,2,TRUE)</f>
        <v>0</v>
      </c>
      <c r="AB84" s="7">
        <f t="shared" si="6"/>
        <v>10</v>
      </c>
      <c r="AC84" s="63"/>
      <c r="AD84" s="63"/>
      <c r="AE84" s="67"/>
      <c r="AF84" s="61"/>
      <c r="AG84" s="7"/>
      <c r="AH84" s="7"/>
      <c r="AI84" s="7"/>
      <c r="AJ84" s="7"/>
      <c r="AL84" s="51" t="s">
        <v>77</v>
      </c>
      <c r="AN84" s="52" t="s">
        <v>79</v>
      </c>
      <c r="AP84" s="8">
        <f>VLOOKUP(AO84,'握力判定　男性用（変更厳禁）'!$B$11:$C$16,2,TRUE)</f>
        <v>0</v>
      </c>
      <c r="AR84" s="8">
        <f>VLOOKUP(AQ84,'長座位体前屈判定用　男性用（変更厳禁）'!$B$11:$C$16,2,TRUE)</f>
        <v>0</v>
      </c>
      <c r="AT84" s="8">
        <f>VLOOKUP(AS84,'開眼片足立ち判定　男性用（変更厳禁）'!$B$11:$C$16,2,TRUE)</f>
        <v>0</v>
      </c>
      <c r="AV84" s="8">
        <f>VLOOKUP(AU84,'5m歩行判定　男性用（変更厳禁）'!$B$11:$C$16,2,TRUE)</f>
        <v>5</v>
      </c>
      <c r="AX84" s="8">
        <f>VLOOKUP(AW84,'TUG判定　男性用（変更厳禁）'!$B$11:$C$16,2,TRUE)</f>
        <v>5</v>
      </c>
      <c r="AZ84" s="8">
        <f>VLOOKUP(AY84,'ファンクショナルリーチ判定　男性用（変更厳禁）'!$B$11:$C$16,2,TRUE)</f>
        <v>0</v>
      </c>
      <c r="BA84" s="81">
        <f t="shared" si="7"/>
        <v>10</v>
      </c>
      <c r="BB84" s="70"/>
      <c r="BC84" s="70"/>
      <c r="BD84" s="78"/>
      <c r="BE84" s="69"/>
      <c r="BF84" s="8"/>
      <c r="BG84" s="8"/>
      <c r="BH84" s="8"/>
      <c r="BI84" s="73"/>
    </row>
    <row r="85" spans="1:61">
      <c r="A85" s="3">
        <v>83</v>
      </c>
      <c r="F85" s="12" t="e">
        <f t="shared" si="4"/>
        <v>#DIV/0!</v>
      </c>
      <c r="H85" s="12" t="e">
        <f t="shared" si="5"/>
        <v>#DIV/0!</v>
      </c>
      <c r="K85" s="43"/>
      <c r="M85" s="45" t="s">
        <v>77</v>
      </c>
      <c r="O85" s="46" t="s">
        <v>79</v>
      </c>
      <c r="Q85" s="7">
        <f>VLOOKUP(P85,'握力判定　男性用（変更厳禁）'!$B$11:$C$16,2,TRUE)</f>
        <v>0</v>
      </c>
      <c r="S85" s="7">
        <f>VLOOKUP(R85,'長座位体前屈判定用　男性用（変更厳禁）'!$B$11:$C$16,2,TRUE)</f>
        <v>0</v>
      </c>
      <c r="U85" s="7">
        <f>VLOOKUP(T85,'開眼片足立ち判定　男性用（変更厳禁）'!$B$11:$C$16,2,TRUE)</f>
        <v>0</v>
      </c>
      <c r="W85" s="7">
        <f>VLOOKUP(V85,'5m歩行判定　男性用（変更厳禁）'!$B$11:$C$16,2,TRUE)</f>
        <v>5</v>
      </c>
      <c r="Y85" s="7">
        <f>VLOOKUP(X85,'TUG判定　男性用（変更厳禁）'!$B$11:$C$16,2,TRUE)</f>
        <v>5</v>
      </c>
      <c r="AA85" s="58">
        <f>VLOOKUP(Z85,'ファンクショナルリーチ判定　男性用（変更厳禁）'!$B$11:$C$16,2,TRUE)</f>
        <v>0</v>
      </c>
      <c r="AB85" s="7">
        <f t="shared" si="6"/>
        <v>10</v>
      </c>
      <c r="AC85" s="63"/>
      <c r="AD85" s="63"/>
      <c r="AE85" s="67"/>
      <c r="AF85" s="61"/>
      <c r="AG85" s="7"/>
      <c r="AH85" s="7"/>
      <c r="AI85" s="7"/>
      <c r="AJ85" s="7"/>
      <c r="AL85" s="51" t="s">
        <v>77</v>
      </c>
      <c r="AN85" s="52" t="s">
        <v>79</v>
      </c>
      <c r="AP85" s="8">
        <f>VLOOKUP(AO85,'握力判定　男性用（変更厳禁）'!$B$11:$C$16,2,TRUE)</f>
        <v>0</v>
      </c>
      <c r="AR85" s="8">
        <f>VLOOKUP(AQ85,'長座位体前屈判定用　男性用（変更厳禁）'!$B$11:$C$16,2,TRUE)</f>
        <v>0</v>
      </c>
      <c r="AT85" s="8">
        <f>VLOOKUP(AS85,'開眼片足立ち判定　男性用（変更厳禁）'!$B$11:$C$16,2,TRUE)</f>
        <v>0</v>
      </c>
      <c r="AV85" s="8">
        <f>VLOOKUP(AU85,'5m歩行判定　男性用（変更厳禁）'!$B$11:$C$16,2,TRUE)</f>
        <v>5</v>
      </c>
      <c r="AX85" s="8">
        <f>VLOOKUP(AW85,'TUG判定　男性用（変更厳禁）'!$B$11:$C$16,2,TRUE)</f>
        <v>5</v>
      </c>
      <c r="AZ85" s="8">
        <f>VLOOKUP(AY85,'ファンクショナルリーチ判定　男性用（変更厳禁）'!$B$11:$C$16,2,TRUE)</f>
        <v>0</v>
      </c>
      <c r="BA85" s="81">
        <f t="shared" si="7"/>
        <v>10</v>
      </c>
      <c r="BB85" s="70"/>
      <c r="BC85" s="70"/>
      <c r="BD85" s="78"/>
      <c r="BE85" s="69"/>
      <c r="BF85" s="8"/>
      <c r="BG85" s="8"/>
      <c r="BH85" s="8"/>
      <c r="BI85" s="73"/>
    </row>
    <row r="86" spans="1:61">
      <c r="A86" s="3">
        <v>84</v>
      </c>
      <c r="F86" s="12" t="e">
        <f t="shared" si="4"/>
        <v>#DIV/0!</v>
      </c>
      <c r="H86" s="12" t="e">
        <f t="shared" si="5"/>
        <v>#DIV/0!</v>
      </c>
      <c r="K86" s="43"/>
      <c r="M86" s="45" t="s">
        <v>77</v>
      </c>
      <c r="O86" s="46" t="s">
        <v>79</v>
      </c>
      <c r="Q86" s="7">
        <f>VLOOKUP(P86,'握力判定　男性用（変更厳禁）'!$B$11:$C$16,2,TRUE)</f>
        <v>0</v>
      </c>
      <c r="S86" s="7">
        <f>VLOOKUP(R86,'長座位体前屈判定用　男性用（変更厳禁）'!$B$11:$C$16,2,TRUE)</f>
        <v>0</v>
      </c>
      <c r="U86" s="7">
        <f>VLOOKUP(T86,'開眼片足立ち判定　男性用（変更厳禁）'!$B$11:$C$16,2,TRUE)</f>
        <v>0</v>
      </c>
      <c r="W86" s="7">
        <f>VLOOKUP(V86,'5m歩行判定　男性用（変更厳禁）'!$B$11:$C$16,2,TRUE)</f>
        <v>5</v>
      </c>
      <c r="Y86" s="7">
        <f>VLOOKUP(X86,'TUG判定　男性用（変更厳禁）'!$B$11:$C$16,2,TRUE)</f>
        <v>5</v>
      </c>
      <c r="AA86" s="58">
        <f>VLOOKUP(Z86,'ファンクショナルリーチ判定　男性用（変更厳禁）'!$B$11:$C$16,2,TRUE)</f>
        <v>0</v>
      </c>
      <c r="AB86" s="7">
        <f t="shared" si="6"/>
        <v>10</v>
      </c>
      <c r="AC86" s="63"/>
      <c r="AD86" s="63"/>
      <c r="AE86" s="67"/>
      <c r="AF86" s="61"/>
      <c r="AG86" s="7"/>
      <c r="AH86" s="7"/>
      <c r="AI86" s="7"/>
      <c r="AJ86" s="7"/>
      <c r="AL86" s="51" t="s">
        <v>77</v>
      </c>
      <c r="AN86" s="52" t="s">
        <v>79</v>
      </c>
      <c r="AP86" s="8">
        <f>VLOOKUP(AO86,'握力判定　男性用（変更厳禁）'!$B$11:$C$16,2,TRUE)</f>
        <v>0</v>
      </c>
      <c r="AR86" s="8">
        <f>VLOOKUP(AQ86,'長座位体前屈判定用　男性用（変更厳禁）'!$B$11:$C$16,2,TRUE)</f>
        <v>0</v>
      </c>
      <c r="AT86" s="8">
        <f>VLOOKUP(AS86,'開眼片足立ち判定　男性用（変更厳禁）'!$B$11:$C$16,2,TRUE)</f>
        <v>0</v>
      </c>
      <c r="AV86" s="8">
        <f>VLOOKUP(AU86,'5m歩行判定　男性用（変更厳禁）'!$B$11:$C$16,2,TRUE)</f>
        <v>5</v>
      </c>
      <c r="AX86" s="8">
        <f>VLOOKUP(AW86,'TUG判定　男性用（変更厳禁）'!$B$11:$C$16,2,TRUE)</f>
        <v>5</v>
      </c>
      <c r="AZ86" s="8">
        <f>VLOOKUP(AY86,'ファンクショナルリーチ判定　男性用（変更厳禁）'!$B$11:$C$16,2,TRUE)</f>
        <v>0</v>
      </c>
      <c r="BA86" s="81">
        <f t="shared" si="7"/>
        <v>10</v>
      </c>
      <c r="BB86" s="70"/>
      <c r="BC86" s="70"/>
      <c r="BD86" s="78"/>
      <c r="BE86" s="69"/>
      <c r="BF86" s="8"/>
      <c r="BG86" s="8"/>
      <c r="BH86" s="8"/>
      <c r="BI86" s="73"/>
    </row>
    <row r="87" spans="1:61">
      <c r="A87" s="3">
        <v>85</v>
      </c>
      <c r="F87" s="12" t="e">
        <f t="shared" si="4"/>
        <v>#DIV/0!</v>
      </c>
      <c r="H87" s="12" t="e">
        <f t="shared" si="5"/>
        <v>#DIV/0!</v>
      </c>
      <c r="K87" s="43"/>
      <c r="M87" s="45" t="s">
        <v>77</v>
      </c>
      <c r="O87" s="46" t="s">
        <v>79</v>
      </c>
      <c r="Q87" s="7">
        <f>VLOOKUP(P87,'握力判定　男性用（変更厳禁）'!$B$11:$C$16,2,TRUE)</f>
        <v>0</v>
      </c>
      <c r="S87" s="7">
        <f>VLOOKUP(R87,'長座位体前屈判定用　男性用（変更厳禁）'!$B$11:$C$16,2,TRUE)</f>
        <v>0</v>
      </c>
      <c r="U87" s="7">
        <f>VLOOKUP(T87,'開眼片足立ち判定　男性用（変更厳禁）'!$B$11:$C$16,2,TRUE)</f>
        <v>0</v>
      </c>
      <c r="W87" s="7">
        <f>VLOOKUP(V87,'5m歩行判定　男性用（変更厳禁）'!$B$11:$C$16,2,TRUE)</f>
        <v>5</v>
      </c>
      <c r="Y87" s="7">
        <f>VLOOKUP(X87,'TUG判定　男性用（変更厳禁）'!$B$11:$C$16,2,TRUE)</f>
        <v>5</v>
      </c>
      <c r="AA87" s="58">
        <f>VLOOKUP(Z87,'ファンクショナルリーチ判定　男性用（変更厳禁）'!$B$11:$C$16,2,TRUE)</f>
        <v>0</v>
      </c>
      <c r="AB87" s="7">
        <f t="shared" si="6"/>
        <v>10</v>
      </c>
      <c r="AC87" s="63"/>
      <c r="AD87" s="63"/>
      <c r="AE87" s="67"/>
      <c r="AF87" s="61"/>
      <c r="AG87" s="7"/>
      <c r="AH87" s="7"/>
      <c r="AI87" s="7"/>
      <c r="AJ87" s="7"/>
      <c r="AL87" s="51" t="s">
        <v>77</v>
      </c>
      <c r="AN87" s="52" t="s">
        <v>79</v>
      </c>
      <c r="AP87" s="8">
        <f>VLOOKUP(AO87,'握力判定　男性用（変更厳禁）'!$B$11:$C$16,2,TRUE)</f>
        <v>0</v>
      </c>
      <c r="AR87" s="8">
        <f>VLOOKUP(AQ87,'長座位体前屈判定用　男性用（変更厳禁）'!$B$11:$C$16,2,TRUE)</f>
        <v>0</v>
      </c>
      <c r="AT87" s="8">
        <f>VLOOKUP(AS87,'開眼片足立ち判定　男性用（変更厳禁）'!$B$11:$C$16,2,TRUE)</f>
        <v>0</v>
      </c>
      <c r="AV87" s="8">
        <f>VLOOKUP(AU87,'5m歩行判定　男性用（変更厳禁）'!$B$11:$C$16,2,TRUE)</f>
        <v>5</v>
      </c>
      <c r="AX87" s="8">
        <f>VLOOKUP(AW87,'TUG判定　男性用（変更厳禁）'!$B$11:$C$16,2,TRUE)</f>
        <v>5</v>
      </c>
      <c r="AZ87" s="8">
        <f>VLOOKUP(AY87,'ファンクショナルリーチ判定　男性用（変更厳禁）'!$B$11:$C$16,2,TRUE)</f>
        <v>0</v>
      </c>
      <c r="BA87" s="81">
        <f t="shared" si="7"/>
        <v>10</v>
      </c>
      <c r="BB87" s="70"/>
      <c r="BC87" s="70"/>
      <c r="BD87" s="78"/>
      <c r="BE87" s="69"/>
      <c r="BF87" s="8"/>
      <c r="BG87" s="8"/>
      <c r="BH87" s="8"/>
      <c r="BI87" s="73"/>
    </row>
    <row r="88" spans="1:61">
      <c r="A88" s="3">
        <v>86</v>
      </c>
      <c r="F88" s="12" t="e">
        <f t="shared" si="4"/>
        <v>#DIV/0!</v>
      </c>
      <c r="H88" s="12" t="e">
        <f t="shared" si="5"/>
        <v>#DIV/0!</v>
      </c>
      <c r="K88" s="43"/>
      <c r="M88" s="45" t="s">
        <v>77</v>
      </c>
      <c r="O88" s="46" t="s">
        <v>79</v>
      </c>
      <c r="Q88" s="7">
        <f>VLOOKUP(P88,'握力判定　男性用（変更厳禁）'!$B$11:$C$16,2,TRUE)</f>
        <v>0</v>
      </c>
      <c r="S88" s="7">
        <f>VLOOKUP(R88,'長座位体前屈判定用　男性用（変更厳禁）'!$B$11:$C$16,2,TRUE)</f>
        <v>0</v>
      </c>
      <c r="U88" s="7">
        <f>VLOOKUP(T88,'開眼片足立ち判定　男性用（変更厳禁）'!$B$11:$C$16,2,TRUE)</f>
        <v>0</v>
      </c>
      <c r="W88" s="7">
        <f>VLOOKUP(V88,'5m歩行判定　男性用（変更厳禁）'!$B$11:$C$16,2,TRUE)</f>
        <v>5</v>
      </c>
      <c r="Y88" s="7">
        <f>VLOOKUP(X88,'TUG判定　男性用（変更厳禁）'!$B$11:$C$16,2,TRUE)</f>
        <v>5</v>
      </c>
      <c r="AA88" s="58">
        <f>VLOOKUP(Z88,'ファンクショナルリーチ判定　男性用（変更厳禁）'!$B$11:$C$16,2,TRUE)</f>
        <v>0</v>
      </c>
      <c r="AB88" s="7">
        <f t="shared" si="6"/>
        <v>10</v>
      </c>
      <c r="AC88" s="63"/>
      <c r="AD88" s="63"/>
      <c r="AE88" s="67"/>
      <c r="AF88" s="61"/>
      <c r="AG88" s="7"/>
      <c r="AH88" s="7"/>
      <c r="AI88" s="7"/>
      <c r="AJ88" s="7"/>
      <c r="AL88" s="51" t="s">
        <v>77</v>
      </c>
      <c r="AN88" s="52" t="s">
        <v>79</v>
      </c>
      <c r="AP88" s="8">
        <f>VLOOKUP(AO88,'握力判定　男性用（変更厳禁）'!$B$11:$C$16,2,TRUE)</f>
        <v>0</v>
      </c>
      <c r="AR88" s="8">
        <f>VLOOKUP(AQ88,'長座位体前屈判定用　男性用（変更厳禁）'!$B$11:$C$16,2,TRUE)</f>
        <v>0</v>
      </c>
      <c r="AT88" s="8">
        <f>VLOOKUP(AS88,'開眼片足立ち判定　男性用（変更厳禁）'!$B$11:$C$16,2,TRUE)</f>
        <v>0</v>
      </c>
      <c r="AV88" s="8">
        <f>VLOOKUP(AU88,'5m歩行判定　男性用（変更厳禁）'!$B$11:$C$16,2,TRUE)</f>
        <v>5</v>
      </c>
      <c r="AX88" s="8">
        <f>VLOOKUP(AW88,'TUG判定　男性用（変更厳禁）'!$B$11:$C$16,2,TRUE)</f>
        <v>5</v>
      </c>
      <c r="AZ88" s="8">
        <f>VLOOKUP(AY88,'ファンクショナルリーチ判定　男性用（変更厳禁）'!$B$11:$C$16,2,TRUE)</f>
        <v>0</v>
      </c>
      <c r="BA88" s="81">
        <f t="shared" si="7"/>
        <v>10</v>
      </c>
      <c r="BB88" s="70"/>
      <c r="BC88" s="70"/>
      <c r="BD88" s="78"/>
      <c r="BE88" s="69"/>
      <c r="BF88" s="8"/>
      <c r="BG88" s="8"/>
      <c r="BH88" s="8"/>
      <c r="BI88" s="73"/>
    </row>
    <row r="89" spans="1:61">
      <c r="A89" s="3">
        <v>87</v>
      </c>
      <c r="F89" s="12" t="e">
        <f t="shared" si="4"/>
        <v>#DIV/0!</v>
      </c>
      <c r="H89" s="12" t="e">
        <f t="shared" si="5"/>
        <v>#DIV/0!</v>
      </c>
      <c r="K89" s="43"/>
      <c r="M89" s="45" t="s">
        <v>77</v>
      </c>
      <c r="O89" s="46" t="s">
        <v>79</v>
      </c>
      <c r="Q89" s="7">
        <f>VLOOKUP(P89,'握力判定　男性用（変更厳禁）'!$B$11:$C$16,2,TRUE)</f>
        <v>0</v>
      </c>
      <c r="S89" s="7">
        <f>VLOOKUP(R89,'長座位体前屈判定用　男性用（変更厳禁）'!$B$11:$C$16,2,TRUE)</f>
        <v>0</v>
      </c>
      <c r="U89" s="7">
        <f>VLOOKUP(T89,'開眼片足立ち判定　男性用（変更厳禁）'!$B$11:$C$16,2,TRUE)</f>
        <v>0</v>
      </c>
      <c r="W89" s="7">
        <f>VLOOKUP(V89,'5m歩行判定　男性用（変更厳禁）'!$B$11:$C$16,2,TRUE)</f>
        <v>5</v>
      </c>
      <c r="Y89" s="7">
        <f>VLOOKUP(X89,'TUG判定　男性用（変更厳禁）'!$B$11:$C$16,2,TRUE)</f>
        <v>5</v>
      </c>
      <c r="AA89" s="58">
        <f>VLOOKUP(Z89,'ファンクショナルリーチ判定　男性用（変更厳禁）'!$B$11:$C$16,2,TRUE)</f>
        <v>0</v>
      </c>
      <c r="AB89" s="7">
        <f t="shared" si="6"/>
        <v>10</v>
      </c>
      <c r="AC89" s="63"/>
      <c r="AD89" s="63"/>
      <c r="AE89" s="67"/>
      <c r="AF89" s="61"/>
      <c r="AG89" s="7"/>
      <c r="AH89" s="7"/>
      <c r="AI89" s="7"/>
      <c r="AJ89" s="7"/>
      <c r="AL89" s="51" t="s">
        <v>77</v>
      </c>
      <c r="AN89" s="52" t="s">
        <v>79</v>
      </c>
      <c r="AP89" s="8">
        <f>VLOOKUP(AO89,'握力判定　男性用（変更厳禁）'!$B$11:$C$16,2,TRUE)</f>
        <v>0</v>
      </c>
      <c r="AR89" s="8">
        <f>VLOOKUP(AQ89,'長座位体前屈判定用　男性用（変更厳禁）'!$B$11:$C$16,2,TRUE)</f>
        <v>0</v>
      </c>
      <c r="AT89" s="8">
        <f>VLOOKUP(AS89,'開眼片足立ち判定　男性用（変更厳禁）'!$B$11:$C$16,2,TRUE)</f>
        <v>0</v>
      </c>
      <c r="AV89" s="8">
        <f>VLOOKUP(AU89,'5m歩行判定　男性用（変更厳禁）'!$B$11:$C$16,2,TRUE)</f>
        <v>5</v>
      </c>
      <c r="AX89" s="8">
        <f>VLOOKUP(AW89,'TUG判定　男性用（変更厳禁）'!$B$11:$C$16,2,TRUE)</f>
        <v>5</v>
      </c>
      <c r="AZ89" s="8">
        <f>VLOOKUP(AY89,'ファンクショナルリーチ判定　男性用（変更厳禁）'!$B$11:$C$16,2,TRUE)</f>
        <v>0</v>
      </c>
      <c r="BA89" s="81">
        <f t="shared" si="7"/>
        <v>10</v>
      </c>
      <c r="BB89" s="70"/>
      <c r="BC89" s="70"/>
      <c r="BD89" s="78"/>
      <c r="BE89" s="69"/>
      <c r="BF89" s="8"/>
      <c r="BG89" s="8"/>
      <c r="BH89" s="8"/>
      <c r="BI89" s="73"/>
    </row>
    <row r="90" spans="1:61">
      <c r="A90" s="3">
        <v>88</v>
      </c>
      <c r="F90" s="12" t="e">
        <f t="shared" si="4"/>
        <v>#DIV/0!</v>
      </c>
      <c r="H90" s="12" t="e">
        <f t="shared" si="5"/>
        <v>#DIV/0!</v>
      </c>
      <c r="K90" s="43"/>
      <c r="M90" s="45" t="s">
        <v>77</v>
      </c>
      <c r="O90" s="46" t="s">
        <v>79</v>
      </c>
      <c r="Q90" s="7">
        <f>VLOOKUP(P90,'握力判定　男性用（変更厳禁）'!$B$11:$C$16,2,TRUE)</f>
        <v>0</v>
      </c>
      <c r="S90" s="7">
        <f>VLOOKUP(R90,'長座位体前屈判定用　男性用（変更厳禁）'!$B$11:$C$16,2,TRUE)</f>
        <v>0</v>
      </c>
      <c r="U90" s="7">
        <f>VLOOKUP(T90,'開眼片足立ち判定　男性用（変更厳禁）'!$B$11:$C$16,2,TRUE)</f>
        <v>0</v>
      </c>
      <c r="W90" s="7">
        <f>VLOOKUP(V90,'5m歩行判定　男性用（変更厳禁）'!$B$11:$C$16,2,TRUE)</f>
        <v>5</v>
      </c>
      <c r="Y90" s="7">
        <f>VLOOKUP(X90,'TUG判定　男性用（変更厳禁）'!$B$11:$C$16,2,TRUE)</f>
        <v>5</v>
      </c>
      <c r="AA90" s="58">
        <f>VLOOKUP(Z90,'ファンクショナルリーチ判定　男性用（変更厳禁）'!$B$11:$C$16,2,TRUE)</f>
        <v>0</v>
      </c>
      <c r="AB90" s="7">
        <f t="shared" si="6"/>
        <v>10</v>
      </c>
      <c r="AC90" s="63"/>
      <c r="AD90" s="63"/>
      <c r="AE90" s="67"/>
      <c r="AF90" s="61"/>
      <c r="AG90" s="7"/>
      <c r="AH90" s="7"/>
      <c r="AI90" s="7"/>
      <c r="AJ90" s="7"/>
      <c r="AL90" s="51" t="s">
        <v>77</v>
      </c>
      <c r="AN90" s="52" t="s">
        <v>79</v>
      </c>
      <c r="AP90" s="8">
        <f>VLOOKUP(AO90,'握力判定　男性用（変更厳禁）'!$B$11:$C$16,2,TRUE)</f>
        <v>0</v>
      </c>
      <c r="AR90" s="8">
        <f>VLOOKUP(AQ90,'長座位体前屈判定用　男性用（変更厳禁）'!$B$11:$C$16,2,TRUE)</f>
        <v>0</v>
      </c>
      <c r="AT90" s="8">
        <f>VLOOKUP(AS90,'開眼片足立ち判定　男性用（変更厳禁）'!$B$11:$C$16,2,TRUE)</f>
        <v>0</v>
      </c>
      <c r="AV90" s="8">
        <f>VLOOKUP(AU90,'5m歩行判定　男性用（変更厳禁）'!$B$11:$C$16,2,TRUE)</f>
        <v>5</v>
      </c>
      <c r="AX90" s="8">
        <f>VLOOKUP(AW90,'TUG判定　男性用（変更厳禁）'!$B$11:$C$16,2,TRUE)</f>
        <v>5</v>
      </c>
      <c r="AZ90" s="8">
        <f>VLOOKUP(AY90,'ファンクショナルリーチ判定　男性用（変更厳禁）'!$B$11:$C$16,2,TRUE)</f>
        <v>0</v>
      </c>
      <c r="BA90" s="81">
        <f t="shared" si="7"/>
        <v>10</v>
      </c>
      <c r="BB90" s="70"/>
      <c r="BC90" s="70"/>
      <c r="BD90" s="78"/>
      <c r="BE90" s="69"/>
      <c r="BF90" s="8"/>
      <c r="BG90" s="8"/>
      <c r="BH90" s="8"/>
      <c r="BI90" s="73"/>
    </row>
    <row r="91" spans="1:61">
      <c r="A91" s="3">
        <v>89</v>
      </c>
      <c r="F91" s="12" t="e">
        <f t="shared" si="4"/>
        <v>#DIV/0!</v>
      </c>
      <c r="H91" s="12" t="e">
        <f t="shared" si="5"/>
        <v>#DIV/0!</v>
      </c>
      <c r="K91" s="43"/>
      <c r="M91" s="45" t="s">
        <v>77</v>
      </c>
      <c r="O91" s="46" t="s">
        <v>79</v>
      </c>
      <c r="Q91" s="7">
        <f>VLOOKUP(P91,'握力判定　男性用（変更厳禁）'!$B$11:$C$16,2,TRUE)</f>
        <v>0</v>
      </c>
      <c r="S91" s="7">
        <f>VLOOKUP(R91,'長座位体前屈判定用　男性用（変更厳禁）'!$B$11:$C$16,2,TRUE)</f>
        <v>0</v>
      </c>
      <c r="U91" s="7">
        <f>VLOOKUP(T91,'開眼片足立ち判定　男性用（変更厳禁）'!$B$11:$C$16,2,TRUE)</f>
        <v>0</v>
      </c>
      <c r="W91" s="7">
        <f>VLOOKUP(V91,'5m歩行判定　男性用（変更厳禁）'!$B$11:$C$16,2,TRUE)</f>
        <v>5</v>
      </c>
      <c r="Y91" s="7">
        <f>VLOOKUP(X91,'TUG判定　男性用（変更厳禁）'!$B$11:$C$16,2,TRUE)</f>
        <v>5</v>
      </c>
      <c r="AA91" s="58">
        <f>VLOOKUP(Z91,'ファンクショナルリーチ判定　男性用（変更厳禁）'!$B$11:$C$16,2,TRUE)</f>
        <v>0</v>
      </c>
      <c r="AB91" s="7">
        <f t="shared" si="6"/>
        <v>10</v>
      </c>
      <c r="AC91" s="63"/>
      <c r="AD91" s="63"/>
      <c r="AE91" s="67"/>
      <c r="AF91" s="61"/>
      <c r="AG91" s="7"/>
      <c r="AH91" s="7"/>
      <c r="AI91" s="7"/>
      <c r="AJ91" s="7"/>
      <c r="AL91" s="51" t="s">
        <v>77</v>
      </c>
      <c r="AN91" s="52" t="s">
        <v>79</v>
      </c>
      <c r="AP91" s="8">
        <f>VLOOKUP(AO91,'握力判定　男性用（変更厳禁）'!$B$11:$C$16,2,TRUE)</f>
        <v>0</v>
      </c>
      <c r="AR91" s="8">
        <f>VLOOKUP(AQ91,'長座位体前屈判定用　男性用（変更厳禁）'!$B$11:$C$16,2,TRUE)</f>
        <v>0</v>
      </c>
      <c r="AT91" s="8">
        <f>VLOOKUP(AS91,'開眼片足立ち判定　男性用（変更厳禁）'!$B$11:$C$16,2,TRUE)</f>
        <v>0</v>
      </c>
      <c r="AV91" s="8">
        <f>VLOOKUP(AU91,'5m歩行判定　男性用（変更厳禁）'!$B$11:$C$16,2,TRUE)</f>
        <v>5</v>
      </c>
      <c r="AX91" s="8">
        <f>VLOOKUP(AW91,'TUG判定　男性用（変更厳禁）'!$B$11:$C$16,2,TRUE)</f>
        <v>5</v>
      </c>
      <c r="AZ91" s="8">
        <f>VLOOKUP(AY91,'ファンクショナルリーチ判定　男性用（変更厳禁）'!$B$11:$C$16,2,TRUE)</f>
        <v>0</v>
      </c>
      <c r="BA91" s="81">
        <f t="shared" si="7"/>
        <v>10</v>
      </c>
      <c r="BB91" s="70"/>
      <c r="BC91" s="70"/>
      <c r="BD91" s="78"/>
      <c r="BE91" s="69"/>
      <c r="BF91" s="8"/>
      <c r="BG91" s="8"/>
      <c r="BH91" s="8"/>
      <c r="BI91" s="73"/>
    </row>
    <row r="92" spans="1:61">
      <c r="A92" s="3">
        <v>90</v>
      </c>
      <c r="F92" s="12" t="e">
        <f t="shared" si="4"/>
        <v>#DIV/0!</v>
      </c>
      <c r="H92" s="12" t="e">
        <f t="shared" si="5"/>
        <v>#DIV/0!</v>
      </c>
      <c r="K92" s="43"/>
      <c r="M92" s="45" t="s">
        <v>77</v>
      </c>
      <c r="O92" s="46" t="s">
        <v>79</v>
      </c>
      <c r="Q92" s="7">
        <f>VLOOKUP(P92,'握力判定　男性用（変更厳禁）'!$B$11:$C$16,2,TRUE)</f>
        <v>0</v>
      </c>
      <c r="S92" s="7">
        <f>VLOOKUP(R92,'長座位体前屈判定用　男性用（変更厳禁）'!$B$11:$C$16,2,TRUE)</f>
        <v>0</v>
      </c>
      <c r="U92" s="7">
        <f>VLOOKUP(T92,'開眼片足立ち判定　男性用（変更厳禁）'!$B$11:$C$16,2,TRUE)</f>
        <v>0</v>
      </c>
      <c r="W92" s="7">
        <f>VLOOKUP(V92,'5m歩行判定　男性用（変更厳禁）'!$B$11:$C$16,2,TRUE)</f>
        <v>5</v>
      </c>
      <c r="Y92" s="7">
        <f>VLOOKUP(X92,'TUG判定　男性用（変更厳禁）'!$B$11:$C$16,2,TRUE)</f>
        <v>5</v>
      </c>
      <c r="AA92" s="58">
        <f>VLOOKUP(Z92,'ファンクショナルリーチ判定　男性用（変更厳禁）'!$B$11:$C$16,2,TRUE)</f>
        <v>0</v>
      </c>
      <c r="AB92" s="7">
        <f t="shared" si="6"/>
        <v>10</v>
      </c>
      <c r="AC92" s="63"/>
      <c r="AD92" s="63"/>
      <c r="AE92" s="67"/>
      <c r="AF92" s="61"/>
      <c r="AG92" s="7"/>
      <c r="AH92" s="7"/>
      <c r="AI92" s="7"/>
      <c r="AJ92" s="7"/>
      <c r="AL92" s="51" t="s">
        <v>77</v>
      </c>
      <c r="AN92" s="52" t="s">
        <v>79</v>
      </c>
      <c r="AP92" s="8">
        <f>VLOOKUP(AO92,'握力判定　男性用（変更厳禁）'!$B$11:$C$16,2,TRUE)</f>
        <v>0</v>
      </c>
      <c r="AR92" s="8">
        <f>VLOOKUP(AQ92,'長座位体前屈判定用　男性用（変更厳禁）'!$B$11:$C$16,2,TRUE)</f>
        <v>0</v>
      </c>
      <c r="AT92" s="8">
        <f>VLOOKUP(AS92,'開眼片足立ち判定　男性用（変更厳禁）'!$B$11:$C$16,2,TRUE)</f>
        <v>0</v>
      </c>
      <c r="AV92" s="8">
        <f>VLOOKUP(AU92,'5m歩行判定　男性用（変更厳禁）'!$B$11:$C$16,2,TRUE)</f>
        <v>5</v>
      </c>
      <c r="AX92" s="8">
        <f>VLOOKUP(AW92,'TUG判定　男性用（変更厳禁）'!$B$11:$C$16,2,TRUE)</f>
        <v>5</v>
      </c>
      <c r="AZ92" s="8">
        <f>VLOOKUP(AY92,'ファンクショナルリーチ判定　男性用（変更厳禁）'!$B$11:$C$16,2,TRUE)</f>
        <v>0</v>
      </c>
      <c r="BA92" s="81">
        <f t="shared" si="7"/>
        <v>10</v>
      </c>
      <c r="BB92" s="70"/>
      <c r="BC92" s="70"/>
      <c r="BD92" s="78"/>
      <c r="BE92" s="69"/>
      <c r="BF92" s="8"/>
      <c r="BG92" s="8"/>
      <c r="BH92" s="8"/>
      <c r="BI92" s="73"/>
    </row>
    <row r="93" spans="1:61">
      <c r="A93" s="3">
        <v>91</v>
      </c>
      <c r="F93" s="12" t="e">
        <f t="shared" si="4"/>
        <v>#DIV/0!</v>
      </c>
      <c r="H93" s="12" t="e">
        <f t="shared" si="5"/>
        <v>#DIV/0!</v>
      </c>
      <c r="K93" s="43"/>
      <c r="M93" s="45" t="s">
        <v>77</v>
      </c>
      <c r="O93" s="46" t="s">
        <v>79</v>
      </c>
      <c r="Q93" s="7">
        <f>VLOOKUP(P93,'握力判定　男性用（変更厳禁）'!$B$11:$C$16,2,TRUE)</f>
        <v>0</v>
      </c>
      <c r="S93" s="7">
        <f>VLOOKUP(R93,'長座位体前屈判定用　男性用（変更厳禁）'!$B$11:$C$16,2,TRUE)</f>
        <v>0</v>
      </c>
      <c r="U93" s="7">
        <f>VLOOKUP(T93,'開眼片足立ち判定　男性用（変更厳禁）'!$B$11:$C$16,2,TRUE)</f>
        <v>0</v>
      </c>
      <c r="W93" s="7">
        <f>VLOOKUP(V93,'5m歩行判定　男性用（変更厳禁）'!$B$11:$C$16,2,TRUE)</f>
        <v>5</v>
      </c>
      <c r="Y93" s="7">
        <f>VLOOKUP(X93,'TUG判定　男性用（変更厳禁）'!$B$11:$C$16,2,TRUE)</f>
        <v>5</v>
      </c>
      <c r="AA93" s="58">
        <f>VLOOKUP(Z93,'ファンクショナルリーチ判定　男性用（変更厳禁）'!$B$11:$C$16,2,TRUE)</f>
        <v>0</v>
      </c>
      <c r="AB93" s="7">
        <f t="shared" si="6"/>
        <v>10</v>
      </c>
      <c r="AC93" s="63"/>
      <c r="AD93" s="63"/>
      <c r="AE93" s="67"/>
      <c r="AF93" s="61"/>
      <c r="AG93" s="7"/>
      <c r="AH93" s="7"/>
      <c r="AI93" s="7"/>
      <c r="AJ93" s="7"/>
      <c r="AL93" s="51" t="s">
        <v>77</v>
      </c>
      <c r="AN93" s="52" t="s">
        <v>79</v>
      </c>
      <c r="AP93" s="8">
        <f>VLOOKUP(AO93,'握力判定　男性用（変更厳禁）'!$B$11:$C$16,2,TRUE)</f>
        <v>0</v>
      </c>
      <c r="AR93" s="8">
        <f>VLOOKUP(AQ93,'長座位体前屈判定用　男性用（変更厳禁）'!$B$11:$C$16,2,TRUE)</f>
        <v>0</v>
      </c>
      <c r="AT93" s="8">
        <f>VLOOKUP(AS93,'開眼片足立ち判定　男性用（変更厳禁）'!$B$11:$C$16,2,TRUE)</f>
        <v>0</v>
      </c>
      <c r="AV93" s="8">
        <f>VLOOKUP(AU93,'5m歩行判定　男性用（変更厳禁）'!$B$11:$C$16,2,TRUE)</f>
        <v>5</v>
      </c>
      <c r="AX93" s="8">
        <f>VLOOKUP(AW93,'TUG判定　男性用（変更厳禁）'!$B$11:$C$16,2,TRUE)</f>
        <v>5</v>
      </c>
      <c r="AZ93" s="8">
        <f>VLOOKUP(AY93,'ファンクショナルリーチ判定　男性用（変更厳禁）'!$B$11:$C$16,2,TRUE)</f>
        <v>0</v>
      </c>
      <c r="BA93" s="81">
        <f t="shared" si="7"/>
        <v>10</v>
      </c>
      <c r="BB93" s="70"/>
      <c r="BC93" s="70"/>
      <c r="BD93" s="78"/>
      <c r="BE93" s="69"/>
      <c r="BF93" s="8"/>
      <c r="BG93" s="8"/>
      <c r="BH93" s="8"/>
      <c r="BI93" s="73"/>
    </row>
    <row r="94" spans="1:61">
      <c r="A94" s="3">
        <v>92</v>
      </c>
      <c r="F94" s="12" t="e">
        <f t="shared" si="4"/>
        <v>#DIV/0!</v>
      </c>
      <c r="H94" s="12" t="e">
        <f t="shared" si="5"/>
        <v>#DIV/0!</v>
      </c>
      <c r="K94" s="43"/>
      <c r="M94" s="45" t="s">
        <v>77</v>
      </c>
      <c r="O94" s="46" t="s">
        <v>79</v>
      </c>
      <c r="Q94" s="7">
        <f>VLOOKUP(P94,'握力判定　男性用（変更厳禁）'!$B$11:$C$16,2,TRUE)</f>
        <v>0</v>
      </c>
      <c r="S94" s="7">
        <f>VLOOKUP(R94,'長座位体前屈判定用　男性用（変更厳禁）'!$B$11:$C$16,2,TRUE)</f>
        <v>0</v>
      </c>
      <c r="U94" s="7">
        <f>VLOOKUP(T94,'開眼片足立ち判定　男性用（変更厳禁）'!$B$11:$C$16,2,TRUE)</f>
        <v>0</v>
      </c>
      <c r="W94" s="7">
        <f>VLOOKUP(V94,'5m歩行判定　男性用（変更厳禁）'!$B$11:$C$16,2,TRUE)</f>
        <v>5</v>
      </c>
      <c r="Y94" s="7">
        <f>VLOOKUP(X94,'TUG判定　男性用（変更厳禁）'!$B$11:$C$16,2,TRUE)</f>
        <v>5</v>
      </c>
      <c r="AA94" s="58">
        <f>VLOOKUP(Z94,'ファンクショナルリーチ判定　男性用（変更厳禁）'!$B$11:$C$16,2,TRUE)</f>
        <v>0</v>
      </c>
      <c r="AB94" s="7">
        <f t="shared" si="6"/>
        <v>10</v>
      </c>
      <c r="AC94" s="63"/>
      <c r="AD94" s="63"/>
      <c r="AE94" s="67"/>
      <c r="AF94" s="61"/>
      <c r="AG94" s="7"/>
      <c r="AH94" s="7"/>
      <c r="AI94" s="7"/>
      <c r="AJ94" s="7"/>
      <c r="AL94" s="51" t="s">
        <v>77</v>
      </c>
      <c r="AN94" s="52" t="s">
        <v>79</v>
      </c>
      <c r="AP94" s="8">
        <f>VLOOKUP(AO94,'握力判定　男性用（変更厳禁）'!$B$11:$C$16,2,TRUE)</f>
        <v>0</v>
      </c>
      <c r="AR94" s="8">
        <f>VLOOKUP(AQ94,'長座位体前屈判定用　男性用（変更厳禁）'!$B$11:$C$16,2,TRUE)</f>
        <v>0</v>
      </c>
      <c r="AT94" s="8">
        <f>VLOOKUP(AS94,'開眼片足立ち判定　男性用（変更厳禁）'!$B$11:$C$16,2,TRUE)</f>
        <v>0</v>
      </c>
      <c r="AV94" s="8">
        <f>VLOOKUP(AU94,'5m歩行判定　男性用（変更厳禁）'!$B$11:$C$16,2,TRUE)</f>
        <v>5</v>
      </c>
      <c r="AX94" s="8">
        <f>VLOOKUP(AW94,'TUG判定　男性用（変更厳禁）'!$B$11:$C$16,2,TRUE)</f>
        <v>5</v>
      </c>
      <c r="AZ94" s="8">
        <f>VLOOKUP(AY94,'ファンクショナルリーチ判定　男性用（変更厳禁）'!$B$11:$C$16,2,TRUE)</f>
        <v>0</v>
      </c>
      <c r="BA94" s="81">
        <f t="shared" si="7"/>
        <v>10</v>
      </c>
      <c r="BB94" s="70"/>
      <c r="BC94" s="70"/>
      <c r="BD94" s="78"/>
      <c r="BE94" s="69"/>
      <c r="BF94" s="8"/>
      <c r="BG94" s="8"/>
      <c r="BH94" s="8"/>
      <c r="BI94" s="73"/>
    </row>
    <row r="95" spans="1:61">
      <c r="A95" s="3">
        <v>93</v>
      </c>
      <c r="F95" s="12" t="e">
        <f t="shared" si="4"/>
        <v>#DIV/0!</v>
      </c>
      <c r="H95" s="12" t="e">
        <f t="shared" si="5"/>
        <v>#DIV/0!</v>
      </c>
      <c r="K95" s="43"/>
      <c r="M95" s="45" t="s">
        <v>77</v>
      </c>
      <c r="O95" s="46" t="s">
        <v>79</v>
      </c>
      <c r="Q95" s="7">
        <f>VLOOKUP(P95,'握力判定　男性用（変更厳禁）'!$B$11:$C$16,2,TRUE)</f>
        <v>0</v>
      </c>
      <c r="S95" s="7">
        <f>VLOOKUP(R95,'長座位体前屈判定用　男性用（変更厳禁）'!$B$11:$C$16,2,TRUE)</f>
        <v>0</v>
      </c>
      <c r="U95" s="7">
        <f>VLOOKUP(T95,'開眼片足立ち判定　男性用（変更厳禁）'!$B$11:$C$16,2,TRUE)</f>
        <v>0</v>
      </c>
      <c r="W95" s="7">
        <f>VLOOKUP(V95,'5m歩行判定　男性用（変更厳禁）'!$B$11:$C$16,2,TRUE)</f>
        <v>5</v>
      </c>
      <c r="Y95" s="7">
        <f>VLOOKUP(X95,'TUG判定　男性用（変更厳禁）'!$B$11:$C$16,2,TRUE)</f>
        <v>5</v>
      </c>
      <c r="AA95" s="58">
        <f>VLOOKUP(Z95,'ファンクショナルリーチ判定　男性用（変更厳禁）'!$B$11:$C$16,2,TRUE)</f>
        <v>0</v>
      </c>
      <c r="AB95" s="7">
        <f t="shared" si="6"/>
        <v>10</v>
      </c>
      <c r="AC95" s="63"/>
      <c r="AD95" s="63"/>
      <c r="AE95" s="67"/>
      <c r="AF95" s="61"/>
      <c r="AG95" s="7"/>
      <c r="AH95" s="7"/>
      <c r="AI95" s="7"/>
      <c r="AJ95" s="7"/>
      <c r="AL95" s="51" t="s">
        <v>77</v>
      </c>
      <c r="AN95" s="52" t="s">
        <v>79</v>
      </c>
      <c r="AP95" s="8">
        <f>VLOOKUP(AO95,'握力判定　男性用（変更厳禁）'!$B$11:$C$16,2,TRUE)</f>
        <v>0</v>
      </c>
      <c r="AR95" s="8">
        <f>VLOOKUP(AQ95,'長座位体前屈判定用　男性用（変更厳禁）'!$B$11:$C$16,2,TRUE)</f>
        <v>0</v>
      </c>
      <c r="AT95" s="8">
        <f>VLOOKUP(AS95,'開眼片足立ち判定　男性用（変更厳禁）'!$B$11:$C$16,2,TRUE)</f>
        <v>0</v>
      </c>
      <c r="AV95" s="8">
        <f>VLOOKUP(AU95,'5m歩行判定　男性用（変更厳禁）'!$B$11:$C$16,2,TRUE)</f>
        <v>5</v>
      </c>
      <c r="AX95" s="8">
        <f>VLOOKUP(AW95,'TUG判定　男性用（変更厳禁）'!$B$11:$C$16,2,TRUE)</f>
        <v>5</v>
      </c>
      <c r="AZ95" s="8">
        <f>VLOOKUP(AY95,'ファンクショナルリーチ判定　男性用（変更厳禁）'!$B$11:$C$16,2,TRUE)</f>
        <v>0</v>
      </c>
      <c r="BA95" s="81">
        <f t="shared" si="7"/>
        <v>10</v>
      </c>
      <c r="BB95" s="70"/>
      <c r="BC95" s="70"/>
      <c r="BD95" s="78"/>
      <c r="BE95" s="69"/>
      <c r="BF95" s="8"/>
      <c r="BG95" s="8"/>
      <c r="BH95" s="8"/>
      <c r="BI95" s="73"/>
    </row>
    <row r="96" spans="1:61">
      <c r="A96" s="3">
        <v>94</v>
      </c>
      <c r="F96" s="12" t="e">
        <f t="shared" si="4"/>
        <v>#DIV/0!</v>
      </c>
      <c r="H96" s="12" t="e">
        <f t="shared" si="5"/>
        <v>#DIV/0!</v>
      </c>
      <c r="K96" s="43"/>
      <c r="M96" s="45" t="s">
        <v>77</v>
      </c>
      <c r="O96" s="46" t="s">
        <v>79</v>
      </c>
      <c r="Q96" s="7">
        <f>VLOOKUP(P96,'握力判定　男性用（変更厳禁）'!$B$11:$C$16,2,TRUE)</f>
        <v>0</v>
      </c>
      <c r="S96" s="7">
        <f>VLOOKUP(R96,'長座位体前屈判定用　男性用（変更厳禁）'!$B$11:$C$16,2,TRUE)</f>
        <v>0</v>
      </c>
      <c r="U96" s="7">
        <f>VLOOKUP(T96,'開眼片足立ち判定　男性用（変更厳禁）'!$B$11:$C$16,2,TRUE)</f>
        <v>0</v>
      </c>
      <c r="W96" s="7">
        <f>VLOOKUP(V96,'5m歩行判定　男性用（変更厳禁）'!$B$11:$C$16,2,TRUE)</f>
        <v>5</v>
      </c>
      <c r="Y96" s="7">
        <f>VLOOKUP(X96,'TUG判定　男性用（変更厳禁）'!$B$11:$C$16,2,TRUE)</f>
        <v>5</v>
      </c>
      <c r="AA96" s="58">
        <f>VLOOKUP(Z96,'ファンクショナルリーチ判定　男性用（変更厳禁）'!$B$11:$C$16,2,TRUE)</f>
        <v>0</v>
      </c>
      <c r="AB96" s="7">
        <f t="shared" si="6"/>
        <v>10</v>
      </c>
      <c r="AC96" s="63"/>
      <c r="AD96" s="63"/>
      <c r="AE96" s="67"/>
      <c r="AF96" s="61"/>
      <c r="AG96" s="7"/>
      <c r="AH96" s="7"/>
      <c r="AI96" s="7"/>
      <c r="AJ96" s="7"/>
      <c r="AL96" s="51" t="s">
        <v>77</v>
      </c>
      <c r="AN96" s="52" t="s">
        <v>79</v>
      </c>
      <c r="AP96" s="8">
        <f>VLOOKUP(AO96,'握力判定　男性用（変更厳禁）'!$B$11:$C$16,2,TRUE)</f>
        <v>0</v>
      </c>
      <c r="AR96" s="8">
        <f>VLOOKUP(AQ96,'長座位体前屈判定用　男性用（変更厳禁）'!$B$11:$C$16,2,TRUE)</f>
        <v>0</v>
      </c>
      <c r="AT96" s="8">
        <f>VLOOKUP(AS96,'開眼片足立ち判定　男性用（変更厳禁）'!$B$11:$C$16,2,TRUE)</f>
        <v>0</v>
      </c>
      <c r="AV96" s="8">
        <f>VLOOKUP(AU96,'5m歩行判定　男性用（変更厳禁）'!$B$11:$C$16,2,TRUE)</f>
        <v>5</v>
      </c>
      <c r="AX96" s="8">
        <f>VLOOKUP(AW96,'TUG判定　男性用（変更厳禁）'!$B$11:$C$16,2,TRUE)</f>
        <v>5</v>
      </c>
      <c r="AZ96" s="8">
        <f>VLOOKUP(AY96,'ファンクショナルリーチ判定　男性用（変更厳禁）'!$B$11:$C$16,2,TRUE)</f>
        <v>0</v>
      </c>
      <c r="BA96" s="81">
        <f t="shared" si="7"/>
        <v>10</v>
      </c>
      <c r="BB96" s="70"/>
      <c r="BC96" s="70"/>
      <c r="BD96" s="78"/>
      <c r="BE96" s="69"/>
      <c r="BF96" s="8"/>
      <c r="BG96" s="8"/>
      <c r="BH96" s="8"/>
      <c r="BI96" s="73"/>
    </row>
    <row r="97" spans="1:61">
      <c r="A97" s="3">
        <v>95</v>
      </c>
      <c r="F97" s="12" t="e">
        <f t="shared" si="4"/>
        <v>#DIV/0!</v>
      </c>
      <c r="H97" s="12" t="e">
        <f t="shared" si="5"/>
        <v>#DIV/0!</v>
      </c>
      <c r="K97" s="43"/>
      <c r="M97" s="45" t="s">
        <v>77</v>
      </c>
      <c r="O97" s="46" t="s">
        <v>79</v>
      </c>
      <c r="Q97" s="7">
        <f>VLOOKUP(P97,'握力判定　男性用（変更厳禁）'!$B$11:$C$16,2,TRUE)</f>
        <v>0</v>
      </c>
      <c r="S97" s="7">
        <f>VLOOKUP(R97,'長座位体前屈判定用　男性用（変更厳禁）'!$B$11:$C$16,2,TRUE)</f>
        <v>0</v>
      </c>
      <c r="U97" s="7">
        <f>VLOOKUP(T97,'開眼片足立ち判定　男性用（変更厳禁）'!$B$11:$C$16,2,TRUE)</f>
        <v>0</v>
      </c>
      <c r="W97" s="7">
        <f>VLOOKUP(V97,'5m歩行判定　男性用（変更厳禁）'!$B$11:$C$16,2,TRUE)</f>
        <v>5</v>
      </c>
      <c r="Y97" s="7">
        <f>VLOOKUP(X97,'TUG判定　男性用（変更厳禁）'!$B$11:$C$16,2,TRUE)</f>
        <v>5</v>
      </c>
      <c r="AA97" s="58">
        <f>VLOOKUP(Z97,'ファンクショナルリーチ判定　男性用（変更厳禁）'!$B$11:$C$16,2,TRUE)</f>
        <v>0</v>
      </c>
      <c r="AB97" s="7">
        <f t="shared" si="6"/>
        <v>10</v>
      </c>
      <c r="AC97" s="63"/>
      <c r="AD97" s="63"/>
      <c r="AE97" s="67"/>
      <c r="AF97" s="61"/>
      <c r="AG97" s="7"/>
      <c r="AH97" s="7"/>
      <c r="AI97" s="7"/>
      <c r="AJ97" s="7"/>
      <c r="AL97" s="51" t="s">
        <v>77</v>
      </c>
      <c r="AN97" s="52" t="s">
        <v>79</v>
      </c>
      <c r="AP97" s="8">
        <f>VLOOKUP(AO97,'握力判定　男性用（変更厳禁）'!$B$11:$C$16,2,TRUE)</f>
        <v>0</v>
      </c>
      <c r="AR97" s="8">
        <f>VLOOKUP(AQ97,'長座位体前屈判定用　男性用（変更厳禁）'!$B$11:$C$16,2,TRUE)</f>
        <v>0</v>
      </c>
      <c r="AT97" s="8">
        <f>VLOOKUP(AS97,'開眼片足立ち判定　男性用（変更厳禁）'!$B$11:$C$16,2,TRUE)</f>
        <v>0</v>
      </c>
      <c r="AV97" s="8">
        <f>VLOOKUP(AU97,'5m歩行判定　男性用（変更厳禁）'!$B$11:$C$16,2,TRUE)</f>
        <v>5</v>
      </c>
      <c r="AX97" s="8">
        <f>VLOOKUP(AW97,'TUG判定　男性用（変更厳禁）'!$B$11:$C$16,2,TRUE)</f>
        <v>5</v>
      </c>
      <c r="AZ97" s="8">
        <f>VLOOKUP(AY97,'ファンクショナルリーチ判定　男性用（変更厳禁）'!$B$11:$C$16,2,TRUE)</f>
        <v>0</v>
      </c>
      <c r="BA97" s="81">
        <f t="shared" si="7"/>
        <v>10</v>
      </c>
      <c r="BB97" s="70"/>
      <c r="BC97" s="70"/>
      <c r="BD97" s="78"/>
      <c r="BE97" s="69"/>
      <c r="BF97" s="8"/>
      <c r="BG97" s="8"/>
      <c r="BH97" s="8"/>
      <c r="BI97" s="73"/>
    </row>
    <row r="98" spans="1:61">
      <c r="A98" s="3">
        <v>96</v>
      </c>
      <c r="F98" s="12" t="e">
        <f t="shared" si="4"/>
        <v>#DIV/0!</v>
      </c>
      <c r="H98" s="12" t="e">
        <f t="shared" si="5"/>
        <v>#DIV/0!</v>
      </c>
      <c r="K98" s="43"/>
      <c r="M98" s="45" t="s">
        <v>77</v>
      </c>
      <c r="O98" s="46" t="s">
        <v>79</v>
      </c>
      <c r="Q98" s="7">
        <f>VLOOKUP(P98,'握力判定　男性用（変更厳禁）'!$B$11:$C$16,2,TRUE)</f>
        <v>0</v>
      </c>
      <c r="S98" s="7">
        <f>VLOOKUP(R98,'長座位体前屈判定用　男性用（変更厳禁）'!$B$11:$C$16,2,TRUE)</f>
        <v>0</v>
      </c>
      <c r="U98" s="7">
        <f>VLOOKUP(T98,'開眼片足立ち判定　男性用（変更厳禁）'!$B$11:$C$16,2,TRUE)</f>
        <v>0</v>
      </c>
      <c r="W98" s="7">
        <f>VLOOKUP(V98,'5m歩行判定　男性用（変更厳禁）'!$B$11:$C$16,2,TRUE)</f>
        <v>5</v>
      </c>
      <c r="Y98" s="7">
        <f>VLOOKUP(X98,'TUG判定　男性用（変更厳禁）'!$B$11:$C$16,2,TRUE)</f>
        <v>5</v>
      </c>
      <c r="AA98" s="58">
        <f>VLOOKUP(Z98,'ファンクショナルリーチ判定　男性用（変更厳禁）'!$B$11:$C$16,2,TRUE)</f>
        <v>0</v>
      </c>
      <c r="AB98" s="7">
        <f t="shared" si="6"/>
        <v>10</v>
      </c>
      <c r="AC98" s="63"/>
      <c r="AD98" s="63"/>
      <c r="AE98" s="67"/>
      <c r="AF98" s="61"/>
      <c r="AG98" s="7"/>
      <c r="AH98" s="7"/>
      <c r="AI98" s="7"/>
      <c r="AJ98" s="7"/>
      <c r="AL98" s="51" t="s">
        <v>77</v>
      </c>
      <c r="AN98" s="52" t="s">
        <v>79</v>
      </c>
      <c r="AP98" s="8">
        <f>VLOOKUP(AO98,'握力判定　男性用（変更厳禁）'!$B$11:$C$16,2,TRUE)</f>
        <v>0</v>
      </c>
      <c r="AR98" s="8">
        <f>VLOOKUP(AQ98,'長座位体前屈判定用　男性用（変更厳禁）'!$B$11:$C$16,2,TRUE)</f>
        <v>0</v>
      </c>
      <c r="AT98" s="8">
        <f>VLOOKUP(AS98,'開眼片足立ち判定　男性用（変更厳禁）'!$B$11:$C$16,2,TRUE)</f>
        <v>0</v>
      </c>
      <c r="AV98" s="8">
        <f>VLOOKUP(AU98,'5m歩行判定　男性用（変更厳禁）'!$B$11:$C$16,2,TRUE)</f>
        <v>5</v>
      </c>
      <c r="AX98" s="8">
        <f>VLOOKUP(AW98,'TUG判定　男性用（変更厳禁）'!$B$11:$C$16,2,TRUE)</f>
        <v>5</v>
      </c>
      <c r="AZ98" s="8">
        <f>VLOOKUP(AY98,'ファンクショナルリーチ判定　男性用（変更厳禁）'!$B$11:$C$16,2,TRUE)</f>
        <v>0</v>
      </c>
      <c r="BA98" s="81">
        <f t="shared" si="7"/>
        <v>10</v>
      </c>
      <c r="BB98" s="70"/>
      <c r="BC98" s="70"/>
      <c r="BD98" s="78"/>
      <c r="BE98" s="69"/>
      <c r="BF98" s="8"/>
      <c r="BG98" s="8"/>
      <c r="BH98" s="8"/>
      <c r="BI98" s="73"/>
    </row>
    <row r="99" spans="1:61">
      <c r="A99" s="3">
        <v>97</v>
      </c>
      <c r="F99" s="12" t="e">
        <f t="shared" si="4"/>
        <v>#DIV/0!</v>
      </c>
      <c r="H99" s="12" t="e">
        <f t="shared" si="5"/>
        <v>#DIV/0!</v>
      </c>
      <c r="K99" s="43"/>
      <c r="M99" s="45" t="s">
        <v>77</v>
      </c>
      <c r="O99" s="46" t="s">
        <v>79</v>
      </c>
      <c r="Q99" s="7">
        <f>VLOOKUP(P99,'握力判定　男性用（変更厳禁）'!$B$11:$C$16,2,TRUE)</f>
        <v>0</v>
      </c>
      <c r="S99" s="7">
        <f>VLOOKUP(R99,'長座位体前屈判定用　男性用（変更厳禁）'!$B$11:$C$16,2,TRUE)</f>
        <v>0</v>
      </c>
      <c r="U99" s="7">
        <f>VLOOKUP(T99,'開眼片足立ち判定　男性用（変更厳禁）'!$B$11:$C$16,2,TRUE)</f>
        <v>0</v>
      </c>
      <c r="W99" s="7">
        <f>VLOOKUP(V99,'5m歩行判定　男性用（変更厳禁）'!$B$11:$C$16,2,TRUE)</f>
        <v>5</v>
      </c>
      <c r="Y99" s="7">
        <f>VLOOKUP(X99,'TUG判定　男性用（変更厳禁）'!$B$11:$C$16,2,TRUE)</f>
        <v>5</v>
      </c>
      <c r="AA99" s="58">
        <f>VLOOKUP(Z99,'ファンクショナルリーチ判定　男性用（変更厳禁）'!$B$11:$C$16,2,TRUE)</f>
        <v>0</v>
      </c>
      <c r="AB99" s="7">
        <f t="shared" si="6"/>
        <v>10</v>
      </c>
      <c r="AC99" s="63"/>
      <c r="AD99" s="63"/>
      <c r="AE99" s="67"/>
      <c r="AF99" s="61"/>
      <c r="AG99" s="7"/>
      <c r="AH99" s="7"/>
      <c r="AI99" s="7"/>
      <c r="AJ99" s="7"/>
      <c r="AL99" s="51" t="s">
        <v>77</v>
      </c>
      <c r="AN99" s="52" t="s">
        <v>79</v>
      </c>
      <c r="AP99" s="8">
        <f>VLOOKUP(AO99,'握力判定　男性用（変更厳禁）'!$B$11:$C$16,2,TRUE)</f>
        <v>0</v>
      </c>
      <c r="AR99" s="8">
        <f>VLOOKUP(AQ99,'長座位体前屈判定用　男性用（変更厳禁）'!$B$11:$C$16,2,TRUE)</f>
        <v>0</v>
      </c>
      <c r="AT99" s="8">
        <f>VLOOKUP(AS99,'開眼片足立ち判定　男性用（変更厳禁）'!$B$11:$C$16,2,TRUE)</f>
        <v>0</v>
      </c>
      <c r="AV99" s="8">
        <f>VLOOKUP(AU99,'5m歩行判定　男性用（変更厳禁）'!$B$11:$C$16,2,TRUE)</f>
        <v>5</v>
      </c>
      <c r="AX99" s="8">
        <f>VLOOKUP(AW99,'TUG判定　男性用（変更厳禁）'!$B$11:$C$16,2,TRUE)</f>
        <v>5</v>
      </c>
      <c r="AZ99" s="8">
        <f>VLOOKUP(AY99,'ファンクショナルリーチ判定　男性用（変更厳禁）'!$B$11:$C$16,2,TRUE)</f>
        <v>0</v>
      </c>
      <c r="BA99" s="81">
        <f t="shared" si="7"/>
        <v>10</v>
      </c>
      <c r="BB99" s="70"/>
      <c r="BC99" s="70"/>
      <c r="BD99" s="78"/>
      <c r="BE99" s="69"/>
      <c r="BF99" s="8"/>
      <c r="BG99" s="8"/>
      <c r="BH99" s="8"/>
      <c r="BI99" s="73"/>
    </row>
    <row r="100" spans="1:61">
      <c r="A100" s="3">
        <v>98</v>
      </c>
      <c r="F100" s="12" t="e">
        <f t="shared" si="4"/>
        <v>#DIV/0!</v>
      </c>
      <c r="H100" s="12" t="e">
        <f t="shared" si="5"/>
        <v>#DIV/0!</v>
      </c>
      <c r="K100" s="43"/>
      <c r="M100" s="45" t="s">
        <v>77</v>
      </c>
      <c r="O100" s="46" t="s">
        <v>79</v>
      </c>
      <c r="Q100" s="7">
        <f>VLOOKUP(P100,'握力判定　男性用（変更厳禁）'!$B$11:$C$16,2,TRUE)</f>
        <v>0</v>
      </c>
      <c r="S100" s="7">
        <f>VLOOKUP(R100,'長座位体前屈判定用　男性用（変更厳禁）'!$B$11:$C$16,2,TRUE)</f>
        <v>0</v>
      </c>
      <c r="U100" s="7">
        <f>VLOOKUP(T100,'開眼片足立ち判定　男性用（変更厳禁）'!$B$11:$C$16,2,TRUE)</f>
        <v>0</v>
      </c>
      <c r="W100" s="7">
        <f>VLOOKUP(V100,'5m歩行判定　男性用（変更厳禁）'!$B$11:$C$16,2,TRUE)</f>
        <v>5</v>
      </c>
      <c r="Y100" s="7">
        <f>VLOOKUP(X100,'TUG判定　男性用（変更厳禁）'!$B$11:$C$16,2,TRUE)</f>
        <v>5</v>
      </c>
      <c r="AA100" s="58">
        <f>VLOOKUP(Z100,'ファンクショナルリーチ判定　男性用（変更厳禁）'!$B$11:$C$16,2,TRUE)</f>
        <v>0</v>
      </c>
      <c r="AB100" s="7">
        <f t="shared" si="6"/>
        <v>10</v>
      </c>
      <c r="AC100" s="63"/>
      <c r="AD100" s="63"/>
      <c r="AE100" s="67"/>
      <c r="AF100" s="61"/>
      <c r="AG100" s="7"/>
      <c r="AH100" s="7"/>
      <c r="AI100" s="7"/>
      <c r="AJ100" s="7"/>
      <c r="AL100" s="51" t="s">
        <v>77</v>
      </c>
      <c r="AN100" s="52" t="s">
        <v>79</v>
      </c>
      <c r="AP100" s="8">
        <f>VLOOKUP(AO100,'握力判定　男性用（変更厳禁）'!$B$11:$C$16,2,TRUE)</f>
        <v>0</v>
      </c>
      <c r="AR100" s="8">
        <f>VLOOKUP(AQ100,'長座位体前屈判定用　男性用（変更厳禁）'!$B$11:$C$16,2,TRUE)</f>
        <v>0</v>
      </c>
      <c r="AT100" s="8">
        <f>VLOOKUP(AS100,'開眼片足立ち判定　男性用（変更厳禁）'!$B$11:$C$16,2,TRUE)</f>
        <v>0</v>
      </c>
      <c r="AV100" s="8">
        <f>VLOOKUP(AU100,'5m歩行判定　男性用（変更厳禁）'!$B$11:$C$16,2,TRUE)</f>
        <v>5</v>
      </c>
      <c r="AX100" s="8">
        <f>VLOOKUP(AW100,'TUG判定　男性用（変更厳禁）'!$B$11:$C$16,2,TRUE)</f>
        <v>5</v>
      </c>
      <c r="AZ100" s="8">
        <f>VLOOKUP(AY100,'ファンクショナルリーチ判定　男性用（変更厳禁）'!$B$11:$C$16,2,TRUE)</f>
        <v>0</v>
      </c>
      <c r="BA100" s="81">
        <f t="shared" si="7"/>
        <v>10</v>
      </c>
      <c r="BB100" s="70"/>
      <c r="BC100" s="70"/>
      <c r="BD100" s="78"/>
      <c r="BE100" s="69"/>
      <c r="BF100" s="8"/>
      <c r="BG100" s="8"/>
      <c r="BH100" s="8"/>
      <c r="BI100" s="73"/>
    </row>
    <row r="101" spans="1:61">
      <c r="A101" s="3">
        <v>99</v>
      </c>
      <c r="F101" s="12" t="e">
        <f t="shared" si="4"/>
        <v>#DIV/0!</v>
      </c>
      <c r="H101" s="12" t="e">
        <f t="shared" si="5"/>
        <v>#DIV/0!</v>
      </c>
      <c r="K101" s="43"/>
      <c r="M101" s="45" t="s">
        <v>77</v>
      </c>
      <c r="O101" s="46" t="s">
        <v>79</v>
      </c>
      <c r="Q101" s="7">
        <f>VLOOKUP(P101,'握力判定　男性用（変更厳禁）'!$B$11:$C$16,2,TRUE)</f>
        <v>0</v>
      </c>
      <c r="S101" s="7">
        <f>VLOOKUP(R101,'長座位体前屈判定用　男性用（変更厳禁）'!$B$11:$C$16,2,TRUE)</f>
        <v>0</v>
      </c>
      <c r="U101" s="7">
        <f>VLOOKUP(T101,'開眼片足立ち判定　男性用（変更厳禁）'!$B$11:$C$16,2,TRUE)</f>
        <v>0</v>
      </c>
      <c r="W101" s="7">
        <f>VLOOKUP(V101,'5m歩行判定　男性用（変更厳禁）'!$B$11:$C$16,2,TRUE)</f>
        <v>5</v>
      </c>
      <c r="Y101" s="7">
        <f>VLOOKUP(X101,'TUG判定　男性用（変更厳禁）'!$B$11:$C$16,2,TRUE)</f>
        <v>5</v>
      </c>
      <c r="AA101" s="58">
        <f>VLOOKUP(Z101,'ファンクショナルリーチ判定　男性用（変更厳禁）'!$B$11:$C$16,2,TRUE)</f>
        <v>0</v>
      </c>
      <c r="AB101" s="7">
        <f t="shared" si="6"/>
        <v>10</v>
      </c>
      <c r="AC101" s="63"/>
      <c r="AD101" s="63"/>
      <c r="AE101" s="67"/>
      <c r="AF101" s="61"/>
      <c r="AG101" s="7"/>
      <c r="AH101" s="7"/>
      <c r="AI101" s="7"/>
      <c r="AJ101" s="7"/>
      <c r="AL101" s="51" t="s">
        <v>77</v>
      </c>
      <c r="AN101" s="52" t="s">
        <v>79</v>
      </c>
      <c r="AP101" s="8">
        <f>VLOOKUP(AO101,'握力判定　男性用（変更厳禁）'!$B$11:$C$16,2,TRUE)</f>
        <v>0</v>
      </c>
      <c r="AR101" s="8">
        <f>VLOOKUP(AQ101,'長座位体前屈判定用　男性用（変更厳禁）'!$B$11:$C$16,2,TRUE)</f>
        <v>0</v>
      </c>
      <c r="AT101" s="8">
        <f>VLOOKUP(AS101,'開眼片足立ち判定　男性用（変更厳禁）'!$B$11:$C$16,2,TRUE)</f>
        <v>0</v>
      </c>
      <c r="AV101" s="8">
        <f>VLOOKUP(AU101,'5m歩行判定　男性用（変更厳禁）'!$B$11:$C$16,2,TRUE)</f>
        <v>5</v>
      </c>
      <c r="AX101" s="8">
        <f>VLOOKUP(AW101,'TUG判定　男性用（変更厳禁）'!$B$11:$C$16,2,TRUE)</f>
        <v>5</v>
      </c>
      <c r="AZ101" s="8">
        <f>VLOOKUP(AY101,'ファンクショナルリーチ判定　男性用（変更厳禁）'!$B$11:$C$16,2,TRUE)</f>
        <v>0</v>
      </c>
      <c r="BA101" s="81">
        <f t="shared" si="7"/>
        <v>10</v>
      </c>
      <c r="BB101" s="70"/>
      <c r="BC101" s="70"/>
      <c r="BD101" s="78"/>
      <c r="BE101" s="69"/>
      <c r="BF101" s="8"/>
      <c r="BG101" s="8"/>
      <c r="BH101" s="8"/>
      <c r="BI101" s="73"/>
    </row>
    <row r="102" spans="1:61">
      <c r="A102" s="3">
        <v>100</v>
      </c>
      <c r="F102" s="12" t="e">
        <f t="shared" si="4"/>
        <v>#DIV/0!</v>
      </c>
      <c r="H102" s="12" t="e">
        <f t="shared" si="5"/>
        <v>#DIV/0!</v>
      </c>
      <c r="K102" s="43"/>
      <c r="M102" s="45" t="s">
        <v>77</v>
      </c>
      <c r="O102" s="46" t="s">
        <v>79</v>
      </c>
      <c r="Q102" s="7">
        <f>VLOOKUP(P102,'握力判定　男性用（変更厳禁）'!$B$11:$C$16,2,TRUE)</f>
        <v>0</v>
      </c>
      <c r="S102" s="7">
        <f>VLOOKUP(R102,'長座位体前屈判定用　男性用（変更厳禁）'!$B$11:$C$16,2,TRUE)</f>
        <v>0</v>
      </c>
      <c r="U102" s="7">
        <f>VLOOKUP(T102,'開眼片足立ち判定　男性用（変更厳禁）'!$B$11:$C$16,2,TRUE)</f>
        <v>0</v>
      </c>
      <c r="W102" s="7">
        <f>VLOOKUP(V102,'5m歩行判定　男性用（変更厳禁）'!$B$11:$C$16,2,TRUE)</f>
        <v>5</v>
      </c>
      <c r="Y102" s="7">
        <f>VLOOKUP(X102,'TUG判定　男性用（変更厳禁）'!$B$11:$C$16,2,TRUE)</f>
        <v>5</v>
      </c>
      <c r="AA102" s="58">
        <f>VLOOKUP(Z102,'ファンクショナルリーチ判定　男性用（変更厳禁）'!$B$11:$C$16,2,TRUE)</f>
        <v>0</v>
      </c>
      <c r="AB102" s="7">
        <f t="shared" si="6"/>
        <v>10</v>
      </c>
      <c r="AC102" s="63"/>
      <c r="AD102" s="63"/>
      <c r="AE102" s="67"/>
      <c r="AF102" s="61"/>
      <c r="AG102" s="7"/>
      <c r="AH102" s="7"/>
      <c r="AI102" s="7"/>
      <c r="AJ102" s="7"/>
      <c r="AL102" s="51" t="s">
        <v>77</v>
      </c>
      <c r="AN102" s="52" t="s">
        <v>79</v>
      </c>
      <c r="AP102" s="8">
        <f>VLOOKUP(AO102,'握力判定　男性用（変更厳禁）'!$B$11:$C$16,2,TRUE)</f>
        <v>0</v>
      </c>
      <c r="AR102" s="8">
        <f>VLOOKUP(AQ102,'長座位体前屈判定用　男性用（変更厳禁）'!$B$11:$C$16,2,TRUE)</f>
        <v>0</v>
      </c>
      <c r="AT102" s="8">
        <f>VLOOKUP(AS102,'開眼片足立ち判定　男性用（変更厳禁）'!$B$11:$C$16,2,TRUE)</f>
        <v>0</v>
      </c>
      <c r="AV102" s="8">
        <f>VLOOKUP(AU102,'5m歩行判定　男性用（変更厳禁）'!$B$11:$C$16,2,TRUE)</f>
        <v>5</v>
      </c>
      <c r="AX102" s="8">
        <f>VLOOKUP(AW102,'TUG判定　男性用（変更厳禁）'!$B$11:$C$16,2,TRUE)</f>
        <v>5</v>
      </c>
      <c r="AZ102" s="8">
        <f>VLOOKUP(AY102,'ファンクショナルリーチ判定　男性用（変更厳禁）'!$B$11:$C$16,2,TRUE)</f>
        <v>0</v>
      </c>
      <c r="BA102" s="81">
        <f t="shared" si="7"/>
        <v>10</v>
      </c>
      <c r="BB102" s="70"/>
      <c r="BC102" s="70"/>
      <c r="BD102" s="78"/>
      <c r="BE102" s="69"/>
      <c r="BF102" s="8"/>
      <c r="BG102" s="8"/>
      <c r="BH102" s="8"/>
      <c r="BI102" s="73"/>
    </row>
    <row r="103" spans="1:61">
      <c r="A103" s="3">
        <v>101</v>
      </c>
      <c r="F103" s="12" t="e">
        <f t="shared" si="4"/>
        <v>#DIV/0!</v>
      </c>
      <c r="H103" s="12" t="e">
        <f t="shared" si="5"/>
        <v>#DIV/0!</v>
      </c>
      <c r="K103" s="43"/>
      <c r="M103" s="45" t="s">
        <v>77</v>
      </c>
      <c r="O103" s="46" t="s">
        <v>79</v>
      </c>
      <c r="Q103" s="7">
        <f>VLOOKUP(P103,'握力判定　男性用（変更厳禁）'!$B$11:$C$16,2,TRUE)</f>
        <v>0</v>
      </c>
      <c r="S103" s="7">
        <f>VLOOKUP(R103,'長座位体前屈判定用　男性用（変更厳禁）'!$B$11:$C$16,2,TRUE)</f>
        <v>0</v>
      </c>
      <c r="U103" s="7">
        <f>VLOOKUP(T103,'開眼片足立ち判定　男性用（変更厳禁）'!$B$11:$C$16,2,TRUE)</f>
        <v>0</v>
      </c>
      <c r="W103" s="7">
        <f>VLOOKUP(V103,'5m歩行判定　男性用（変更厳禁）'!$B$11:$C$16,2,TRUE)</f>
        <v>5</v>
      </c>
      <c r="Y103" s="7">
        <f>VLOOKUP(X103,'TUG判定　男性用（変更厳禁）'!$B$11:$C$16,2,TRUE)</f>
        <v>5</v>
      </c>
      <c r="AA103" s="58">
        <f>VLOOKUP(Z103,'ファンクショナルリーチ判定　男性用（変更厳禁）'!$B$11:$C$16,2,TRUE)</f>
        <v>0</v>
      </c>
      <c r="AB103" s="7">
        <f t="shared" si="6"/>
        <v>10</v>
      </c>
      <c r="AC103" s="63"/>
      <c r="AD103" s="63"/>
      <c r="AE103" s="67"/>
      <c r="AF103" s="61"/>
      <c r="AG103" s="7"/>
      <c r="AH103" s="7"/>
      <c r="AI103" s="7"/>
      <c r="AJ103" s="7"/>
      <c r="AL103" s="51" t="s">
        <v>77</v>
      </c>
      <c r="AN103" s="52" t="s">
        <v>79</v>
      </c>
      <c r="AP103" s="8">
        <f>VLOOKUP(AO103,'握力判定　男性用（変更厳禁）'!$B$11:$C$16,2,TRUE)</f>
        <v>0</v>
      </c>
      <c r="AR103" s="8">
        <f>VLOOKUP(AQ103,'長座位体前屈判定用　男性用（変更厳禁）'!$B$11:$C$16,2,TRUE)</f>
        <v>0</v>
      </c>
      <c r="AT103" s="8">
        <f>VLOOKUP(AS103,'開眼片足立ち判定　男性用（変更厳禁）'!$B$11:$C$16,2,TRUE)</f>
        <v>0</v>
      </c>
      <c r="AV103" s="8">
        <f>VLOOKUP(AU103,'5m歩行判定　男性用（変更厳禁）'!$B$11:$C$16,2,TRUE)</f>
        <v>5</v>
      </c>
      <c r="AX103" s="8">
        <f>VLOOKUP(AW103,'TUG判定　男性用（変更厳禁）'!$B$11:$C$16,2,TRUE)</f>
        <v>5</v>
      </c>
      <c r="AZ103" s="8">
        <f>VLOOKUP(AY103,'ファンクショナルリーチ判定　男性用（変更厳禁）'!$B$11:$C$16,2,TRUE)</f>
        <v>0</v>
      </c>
      <c r="BA103" s="81">
        <f t="shared" si="7"/>
        <v>10</v>
      </c>
      <c r="BB103" s="70"/>
      <c r="BC103" s="70"/>
      <c r="BD103" s="78"/>
      <c r="BE103" s="69"/>
      <c r="BF103" s="8"/>
      <c r="BG103" s="8"/>
      <c r="BH103" s="8"/>
      <c r="BI103" s="73"/>
    </row>
    <row r="104" spans="1:61">
      <c r="A104" s="3">
        <v>102</v>
      </c>
      <c r="F104" s="12" t="e">
        <f t="shared" si="4"/>
        <v>#DIV/0!</v>
      </c>
      <c r="H104" s="12" t="e">
        <f t="shared" si="5"/>
        <v>#DIV/0!</v>
      </c>
      <c r="K104" s="43"/>
      <c r="M104" s="45" t="s">
        <v>77</v>
      </c>
      <c r="O104" s="46" t="s">
        <v>79</v>
      </c>
      <c r="Q104" s="7">
        <f>VLOOKUP(P104,'握力判定　男性用（変更厳禁）'!$B$11:$C$16,2,TRUE)</f>
        <v>0</v>
      </c>
      <c r="S104" s="7">
        <f>VLOOKUP(R104,'長座位体前屈判定用　男性用（変更厳禁）'!$B$11:$C$16,2,TRUE)</f>
        <v>0</v>
      </c>
      <c r="U104" s="7">
        <f>VLOOKUP(T104,'開眼片足立ち判定　男性用（変更厳禁）'!$B$11:$C$16,2,TRUE)</f>
        <v>0</v>
      </c>
      <c r="W104" s="7">
        <f>VLOOKUP(V104,'5m歩行判定　男性用（変更厳禁）'!$B$11:$C$16,2,TRUE)</f>
        <v>5</v>
      </c>
      <c r="Y104" s="7">
        <f>VLOOKUP(X104,'TUG判定　男性用（変更厳禁）'!$B$11:$C$16,2,TRUE)</f>
        <v>5</v>
      </c>
      <c r="AA104" s="58">
        <f>VLOOKUP(Z104,'ファンクショナルリーチ判定　男性用（変更厳禁）'!$B$11:$C$16,2,TRUE)</f>
        <v>0</v>
      </c>
      <c r="AB104" s="7">
        <f t="shared" si="6"/>
        <v>10</v>
      </c>
      <c r="AC104" s="63"/>
      <c r="AD104" s="63"/>
      <c r="AE104" s="67"/>
      <c r="AF104" s="61"/>
      <c r="AG104" s="7"/>
      <c r="AH104" s="7"/>
      <c r="AI104" s="7"/>
      <c r="AJ104" s="7"/>
      <c r="AL104" s="51" t="s">
        <v>77</v>
      </c>
      <c r="AN104" s="52" t="s">
        <v>79</v>
      </c>
      <c r="AP104" s="8">
        <f>VLOOKUP(AO104,'握力判定　男性用（変更厳禁）'!$B$11:$C$16,2,TRUE)</f>
        <v>0</v>
      </c>
      <c r="AR104" s="8">
        <f>VLOOKUP(AQ104,'長座位体前屈判定用　男性用（変更厳禁）'!$B$11:$C$16,2,TRUE)</f>
        <v>0</v>
      </c>
      <c r="AT104" s="8">
        <f>VLOOKUP(AS104,'開眼片足立ち判定　男性用（変更厳禁）'!$B$11:$C$16,2,TRUE)</f>
        <v>0</v>
      </c>
      <c r="AV104" s="8">
        <f>VLOOKUP(AU104,'5m歩行判定　男性用（変更厳禁）'!$B$11:$C$16,2,TRUE)</f>
        <v>5</v>
      </c>
      <c r="AX104" s="8">
        <f>VLOOKUP(AW104,'TUG判定　男性用（変更厳禁）'!$B$11:$C$16,2,TRUE)</f>
        <v>5</v>
      </c>
      <c r="AZ104" s="8">
        <f>VLOOKUP(AY104,'ファンクショナルリーチ判定　男性用（変更厳禁）'!$B$11:$C$16,2,TRUE)</f>
        <v>0</v>
      </c>
      <c r="BA104" s="81">
        <f t="shared" si="7"/>
        <v>10</v>
      </c>
      <c r="BB104" s="70"/>
      <c r="BC104" s="70"/>
      <c r="BD104" s="78"/>
      <c r="BE104" s="69"/>
      <c r="BF104" s="8"/>
      <c r="BG104" s="8"/>
      <c r="BH104" s="8"/>
      <c r="BI104" s="73"/>
    </row>
    <row r="105" spans="1:61">
      <c r="A105" s="3">
        <v>103</v>
      </c>
      <c r="F105" s="12" t="e">
        <f t="shared" si="4"/>
        <v>#DIV/0!</v>
      </c>
      <c r="H105" s="12" t="e">
        <f t="shared" si="5"/>
        <v>#DIV/0!</v>
      </c>
      <c r="K105" s="43"/>
      <c r="M105" s="45" t="s">
        <v>77</v>
      </c>
      <c r="O105" s="46" t="s">
        <v>79</v>
      </c>
      <c r="Q105" s="7">
        <f>VLOOKUP(P105,'握力判定　男性用（変更厳禁）'!$B$11:$C$16,2,TRUE)</f>
        <v>0</v>
      </c>
      <c r="S105" s="7">
        <f>VLOOKUP(R105,'長座位体前屈判定用　男性用（変更厳禁）'!$B$11:$C$16,2,TRUE)</f>
        <v>0</v>
      </c>
      <c r="U105" s="7">
        <f>VLOOKUP(T105,'開眼片足立ち判定　男性用（変更厳禁）'!$B$11:$C$16,2,TRUE)</f>
        <v>0</v>
      </c>
      <c r="W105" s="7">
        <f>VLOOKUP(V105,'5m歩行判定　男性用（変更厳禁）'!$B$11:$C$16,2,TRUE)</f>
        <v>5</v>
      </c>
      <c r="Y105" s="7">
        <f>VLOOKUP(X105,'TUG判定　男性用（変更厳禁）'!$B$11:$C$16,2,TRUE)</f>
        <v>5</v>
      </c>
      <c r="AA105" s="58">
        <f>VLOOKUP(Z105,'ファンクショナルリーチ判定　男性用（変更厳禁）'!$B$11:$C$16,2,TRUE)</f>
        <v>0</v>
      </c>
      <c r="AB105" s="7">
        <f t="shared" si="6"/>
        <v>10</v>
      </c>
      <c r="AC105" s="63"/>
      <c r="AD105" s="63"/>
      <c r="AE105" s="67"/>
      <c r="AF105" s="61"/>
      <c r="AG105" s="7"/>
      <c r="AH105" s="7"/>
      <c r="AI105" s="7"/>
      <c r="AJ105" s="7"/>
      <c r="AL105" s="51" t="s">
        <v>77</v>
      </c>
      <c r="AN105" s="52" t="s">
        <v>79</v>
      </c>
      <c r="AP105" s="8">
        <f>VLOOKUP(AO105,'握力判定　男性用（変更厳禁）'!$B$11:$C$16,2,TRUE)</f>
        <v>0</v>
      </c>
      <c r="AR105" s="8">
        <f>VLOOKUP(AQ105,'長座位体前屈判定用　男性用（変更厳禁）'!$B$11:$C$16,2,TRUE)</f>
        <v>0</v>
      </c>
      <c r="AT105" s="8">
        <f>VLOOKUP(AS105,'開眼片足立ち判定　男性用（変更厳禁）'!$B$11:$C$16,2,TRUE)</f>
        <v>0</v>
      </c>
      <c r="AV105" s="8">
        <f>VLOOKUP(AU105,'5m歩行判定　男性用（変更厳禁）'!$B$11:$C$16,2,TRUE)</f>
        <v>5</v>
      </c>
      <c r="AX105" s="8">
        <f>VLOOKUP(AW105,'TUG判定　男性用（変更厳禁）'!$B$11:$C$16,2,TRUE)</f>
        <v>5</v>
      </c>
      <c r="AZ105" s="8">
        <f>VLOOKUP(AY105,'ファンクショナルリーチ判定　男性用（変更厳禁）'!$B$11:$C$16,2,TRUE)</f>
        <v>0</v>
      </c>
      <c r="BA105" s="81">
        <f t="shared" si="7"/>
        <v>10</v>
      </c>
      <c r="BB105" s="70"/>
      <c r="BC105" s="70"/>
      <c r="BD105" s="78"/>
      <c r="BE105" s="69"/>
      <c r="BF105" s="8"/>
      <c r="BG105" s="8"/>
      <c r="BH105" s="8"/>
      <c r="BI105" s="73"/>
    </row>
    <row r="106" spans="1:61">
      <c r="A106" s="3">
        <v>104</v>
      </c>
      <c r="F106" s="12" t="e">
        <f t="shared" si="4"/>
        <v>#DIV/0!</v>
      </c>
      <c r="H106" s="12" t="e">
        <f t="shared" si="5"/>
        <v>#DIV/0!</v>
      </c>
      <c r="K106" s="43"/>
      <c r="M106" s="45" t="s">
        <v>77</v>
      </c>
      <c r="O106" s="46" t="s">
        <v>79</v>
      </c>
      <c r="Q106" s="7">
        <f>VLOOKUP(P106,'握力判定　男性用（変更厳禁）'!$B$11:$C$16,2,TRUE)</f>
        <v>0</v>
      </c>
      <c r="S106" s="7">
        <f>VLOOKUP(R106,'長座位体前屈判定用　男性用（変更厳禁）'!$B$11:$C$16,2,TRUE)</f>
        <v>0</v>
      </c>
      <c r="U106" s="7">
        <f>VLOOKUP(T106,'開眼片足立ち判定　男性用（変更厳禁）'!$B$11:$C$16,2,TRUE)</f>
        <v>0</v>
      </c>
      <c r="W106" s="7">
        <f>VLOOKUP(V106,'5m歩行判定　男性用（変更厳禁）'!$B$11:$C$16,2,TRUE)</f>
        <v>5</v>
      </c>
      <c r="Y106" s="7">
        <f>VLOOKUP(X106,'TUG判定　男性用（変更厳禁）'!$B$11:$C$16,2,TRUE)</f>
        <v>5</v>
      </c>
      <c r="AA106" s="58">
        <f>VLOOKUP(Z106,'ファンクショナルリーチ判定　男性用（変更厳禁）'!$B$11:$C$16,2,TRUE)</f>
        <v>0</v>
      </c>
      <c r="AB106" s="7">
        <f t="shared" si="6"/>
        <v>10</v>
      </c>
      <c r="AC106" s="63"/>
      <c r="AD106" s="63"/>
      <c r="AE106" s="67"/>
      <c r="AF106" s="61"/>
      <c r="AG106" s="7"/>
      <c r="AH106" s="7"/>
      <c r="AI106" s="7"/>
      <c r="AJ106" s="7"/>
      <c r="AL106" s="51" t="s">
        <v>77</v>
      </c>
      <c r="AN106" s="52" t="s">
        <v>79</v>
      </c>
      <c r="AP106" s="8">
        <f>VLOOKUP(AO106,'握力判定　男性用（変更厳禁）'!$B$11:$C$16,2,TRUE)</f>
        <v>0</v>
      </c>
      <c r="AR106" s="8">
        <f>VLOOKUP(AQ106,'長座位体前屈判定用　男性用（変更厳禁）'!$B$11:$C$16,2,TRUE)</f>
        <v>0</v>
      </c>
      <c r="AT106" s="8">
        <f>VLOOKUP(AS106,'開眼片足立ち判定　男性用（変更厳禁）'!$B$11:$C$16,2,TRUE)</f>
        <v>0</v>
      </c>
      <c r="AV106" s="8">
        <f>VLOOKUP(AU106,'5m歩行判定　男性用（変更厳禁）'!$B$11:$C$16,2,TRUE)</f>
        <v>5</v>
      </c>
      <c r="AX106" s="8">
        <f>VLOOKUP(AW106,'TUG判定　男性用（変更厳禁）'!$B$11:$C$16,2,TRUE)</f>
        <v>5</v>
      </c>
      <c r="AZ106" s="8">
        <f>VLOOKUP(AY106,'ファンクショナルリーチ判定　男性用（変更厳禁）'!$B$11:$C$16,2,TRUE)</f>
        <v>0</v>
      </c>
      <c r="BA106" s="81">
        <f t="shared" si="7"/>
        <v>10</v>
      </c>
      <c r="BB106" s="70"/>
      <c r="BC106" s="70"/>
      <c r="BD106" s="78"/>
      <c r="BE106" s="69"/>
      <c r="BF106" s="8"/>
      <c r="BG106" s="8"/>
      <c r="BH106" s="8"/>
      <c r="BI106" s="73"/>
    </row>
    <row r="107" spans="1:61">
      <c r="A107" s="3">
        <v>105</v>
      </c>
      <c r="F107" s="12" t="e">
        <f t="shared" si="4"/>
        <v>#DIV/0!</v>
      </c>
      <c r="H107" s="12" t="e">
        <f t="shared" si="5"/>
        <v>#DIV/0!</v>
      </c>
      <c r="K107" s="43"/>
      <c r="M107" s="45" t="s">
        <v>77</v>
      </c>
      <c r="O107" s="46" t="s">
        <v>79</v>
      </c>
      <c r="Q107" s="7">
        <f>VLOOKUP(P107,'握力判定　男性用（変更厳禁）'!$B$11:$C$16,2,TRUE)</f>
        <v>0</v>
      </c>
      <c r="S107" s="7">
        <f>VLOOKUP(R107,'長座位体前屈判定用　男性用（変更厳禁）'!$B$11:$C$16,2,TRUE)</f>
        <v>0</v>
      </c>
      <c r="U107" s="7">
        <f>VLOOKUP(T107,'開眼片足立ち判定　男性用（変更厳禁）'!$B$11:$C$16,2,TRUE)</f>
        <v>0</v>
      </c>
      <c r="W107" s="7">
        <f>VLOOKUP(V107,'5m歩行判定　男性用（変更厳禁）'!$B$11:$C$16,2,TRUE)</f>
        <v>5</v>
      </c>
      <c r="Y107" s="7">
        <f>VLOOKUP(X107,'TUG判定　男性用（変更厳禁）'!$B$11:$C$16,2,TRUE)</f>
        <v>5</v>
      </c>
      <c r="AA107" s="58">
        <f>VLOOKUP(Z107,'ファンクショナルリーチ判定　男性用（変更厳禁）'!$B$11:$C$16,2,TRUE)</f>
        <v>0</v>
      </c>
      <c r="AB107" s="7">
        <f t="shared" si="6"/>
        <v>10</v>
      </c>
      <c r="AC107" s="63"/>
      <c r="AD107" s="63"/>
      <c r="AE107" s="67"/>
      <c r="AF107" s="61"/>
      <c r="AG107" s="7"/>
      <c r="AH107" s="7"/>
      <c r="AI107" s="7"/>
      <c r="AJ107" s="7"/>
      <c r="AL107" s="51" t="s">
        <v>77</v>
      </c>
      <c r="AN107" s="52" t="s">
        <v>79</v>
      </c>
      <c r="AP107" s="8">
        <f>VLOOKUP(AO107,'握力判定　男性用（変更厳禁）'!$B$11:$C$16,2,TRUE)</f>
        <v>0</v>
      </c>
      <c r="AR107" s="8">
        <f>VLOOKUP(AQ107,'長座位体前屈判定用　男性用（変更厳禁）'!$B$11:$C$16,2,TRUE)</f>
        <v>0</v>
      </c>
      <c r="AT107" s="8">
        <f>VLOOKUP(AS107,'開眼片足立ち判定　男性用（変更厳禁）'!$B$11:$C$16,2,TRUE)</f>
        <v>0</v>
      </c>
      <c r="AV107" s="8">
        <f>VLOOKUP(AU107,'5m歩行判定　男性用（変更厳禁）'!$B$11:$C$16,2,TRUE)</f>
        <v>5</v>
      </c>
      <c r="AX107" s="8">
        <f>VLOOKUP(AW107,'TUG判定　男性用（変更厳禁）'!$B$11:$C$16,2,TRUE)</f>
        <v>5</v>
      </c>
      <c r="AZ107" s="8">
        <f>VLOOKUP(AY107,'ファンクショナルリーチ判定　男性用（変更厳禁）'!$B$11:$C$16,2,TRUE)</f>
        <v>0</v>
      </c>
      <c r="BA107" s="81">
        <f t="shared" si="7"/>
        <v>10</v>
      </c>
      <c r="BB107" s="70"/>
      <c r="BC107" s="70"/>
      <c r="BD107" s="78"/>
      <c r="BE107" s="69"/>
      <c r="BF107" s="8"/>
      <c r="BG107" s="8"/>
      <c r="BH107" s="8"/>
      <c r="BI107" s="73"/>
    </row>
    <row r="108" spans="1:61">
      <c r="A108" s="3">
        <v>106</v>
      </c>
      <c r="F108" s="12" t="e">
        <f t="shared" si="4"/>
        <v>#DIV/0!</v>
      </c>
      <c r="H108" s="12" t="e">
        <f t="shared" si="5"/>
        <v>#DIV/0!</v>
      </c>
      <c r="K108" s="43"/>
      <c r="M108" s="45" t="s">
        <v>77</v>
      </c>
      <c r="O108" s="46" t="s">
        <v>79</v>
      </c>
      <c r="Q108" s="7">
        <f>VLOOKUP(P108,'握力判定　男性用（変更厳禁）'!$B$11:$C$16,2,TRUE)</f>
        <v>0</v>
      </c>
      <c r="S108" s="7">
        <f>VLOOKUP(R108,'長座位体前屈判定用　男性用（変更厳禁）'!$B$11:$C$16,2,TRUE)</f>
        <v>0</v>
      </c>
      <c r="U108" s="7">
        <f>VLOOKUP(T108,'開眼片足立ち判定　男性用（変更厳禁）'!$B$11:$C$16,2,TRUE)</f>
        <v>0</v>
      </c>
      <c r="W108" s="7">
        <f>VLOOKUP(V108,'5m歩行判定　男性用（変更厳禁）'!$B$11:$C$16,2,TRUE)</f>
        <v>5</v>
      </c>
      <c r="Y108" s="7">
        <f>VLOOKUP(X108,'TUG判定　男性用（変更厳禁）'!$B$11:$C$16,2,TRUE)</f>
        <v>5</v>
      </c>
      <c r="AA108" s="58">
        <f>VLOOKUP(Z108,'ファンクショナルリーチ判定　男性用（変更厳禁）'!$B$11:$C$16,2,TRUE)</f>
        <v>0</v>
      </c>
      <c r="AB108" s="7">
        <f t="shared" si="6"/>
        <v>10</v>
      </c>
      <c r="AC108" s="63"/>
      <c r="AD108" s="63"/>
      <c r="AE108" s="67"/>
      <c r="AF108" s="61"/>
      <c r="AG108" s="7"/>
      <c r="AH108" s="7"/>
      <c r="AI108" s="7"/>
      <c r="AJ108" s="7"/>
      <c r="AL108" s="51" t="s">
        <v>77</v>
      </c>
      <c r="AN108" s="52" t="s">
        <v>79</v>
      </c>
      <c r="AP108" s="8">
        <f>VLOOKUP(AO108,'握力判定　男性用（変更厳禁）'!$B$11:$C$16,2,TRUE)</f>
        <v>0</v>
      </c>
      <c r="AR108" s="8">
        <f>VLOOKUP(AQ108,'長座位体前屈判定用　男性用（変更厳禁）'!$B$11:$C$16,2,TRUE)</f>
        <v>0</v>
      </c>
      <c r="AT108" s="8">
        <f>VLOOKUP(AS108,'開眼片足立ち判定　男性用（変更厳禁）'!$B$11:$C$16,2,TRUE)</f>
        <v>0</v>
      </c>
      <c r="AV108" s="8">
        <f>VLOOKUP(AU108,'5m歩行判定　男性用（変更厳禁）'!$B$11:$C$16,2,TRUE)</f>
        <v>5</v>
      </c>
      <c r="AX108" s="8">
        <f>VLOOKUP(AW108,'TUG判定　男性用（変更厳禁）'!$B$11:$C$16,2,TRUE)</f>
        <v>5</v>
      </c>
      <c r="AZ108" s="8">
        <f>VLOOKUP(AY108,'ファンクショナルリーチ判定　男性用（変更厳禁）'!$B$11:$C$16,2,TRUE)</f>
        <v>0</v>
      </c>
      <c r="BA108" s="81">
        <f t="shared" si="7"/>
        <v>10</v>
      </c>
      <c r="BB108" s="70"/>
      <c r="BC108" s="70"/>
      <c r="BD108" s="78"/>
      <c r="BE108" s="69"/>
      <c r="BF108" s="8"/>
      <c r="BG108" s="8"/>
      <c r="BH108" s="8"/>
      <c r="BI108" s="73"/>
    </row>
    <row r="109" spans="1:61">
      <c r="A109" s="3">
        <v>107</v>
      </c>
      <c r="F109" s="12" t="e">
        <f t="shared" si="4"/>
        <v>#DIV/0!</v>
      </c>
      <c r="H109" s="12" t="e">
        <f t="shared" si="5"/>
        <v>#DIV/0!</v>
      </c>
      <c r="K109" s="43"/>
      <c r="M109" s="45" t="s">
        <v>77</v>
      </c>
      <c r="O109" s="46" t="s">
        <v>79</v>
      </c>
      <c r="Q109" s="7">
        <f>VLOOKUP(P109,'握力判定　男性用（変更厳禁）'!$B$11:$C$16,2,TRUE)</f>
        <v>0</v>
      </c>
      <c r="S109" s="7">
        <f>VLOOKUP(R109,'長座位体前屈判定用　男性用（変更厳禁）'!$B$11:$C$16,2,TRUE)</f>
        <v>0</v>
      </c>
      <c r="U109" s="7">
        <f>VLOOKUP(T109,'開眼片足立ち判定　男性用（変更厳禁）'!$B$11:$C$16,2,TRUE)</f>
        <v>0</v>
      </c>
      <c r="W109" s="7">
        <f>VLOOKUP(V109,'5m歩行判定　男性用（変更厳禁）'!$B$11:$C$16,2,TRUE)</f>
        <v>5</v>
      </c>
      <c r="Y109" s="7">
        <f>VLOOKUP(X109,'TUG判定　男性用（変更厳禁）'!$B$11:$C$16,2,TRUE)</f>
        <v>5</v>
      </c>
      <c r="AA109" s="58">
        <f>VLOOKUP(Z109,'ファンクショナルリーチ判定　男性用（変更厳禁）'!$B$11:$C$16,2,TRUE)</f>
        <v>0</v>
      </c>
      <c r="AB109" s="7">
        <f t="shared" si="6"/>
        <v>10</v>
      </c>
      <c r="AC109" s="63"/>
      <c r="AD109" s="63"/>
      <c r="AE109" s="67"/>
      <c r="AF109" s="61"/>
      <c r="AG109" s="7"/>
      <c r="AH109" s="7"/>
      <c r="AI109" s="7"/>
      <c r="AJ109" s="7"/>
      <c r="AL109" s="51" t="s">
        <v>77</v>
      </c>
      <c r="AN109" s="52" t="s">
        <v>79</v>
      </c>
      <c r="AP109" s="8">
        <f>VLOOKUP(AO109,'握力判定　男性用（変更厳禁）'!$B$11:$C$16,2,TRUE)</f>
        <v>0</v>
      </c>
      <c r="AR109" s="8">
        <f>VLOOKUP(AQ109,'長座位体前屈判定用　男性用（変更厳禁）'!$B$11:$C$16,2,TRUE)</f>
        <v>0</v>
      </c>
      <c r="AT109" s="8">
        <f>VLOOKUP(AS109,'開眼片足立ち判定　男性用（変更厳禁）'!$B$11:$C$16,2,TRUE)</f>
        <v>0</v>
      </c>
      <c r="AV109" s="8">
        <f>VLOOKUP(AU109,'5m歩行判定　男性用（変更厳禁）'!$B$11:$C$16,2,TRUE)</f>
        <v>5</v>
      </c>
      <c r="AX109" s="8">
        <f>VLOOKUP(AW109,'TUG判定　男性用（変更厳禁）'!$B$11:$C$16,2,TRUE)</f>
        <v>5</v>
      </c>
      <c r="AZ109" s="8">
        <f>VLOOKUP(AY109,'ファンクショナルリーチ判定　男性用（変更厳禁）'!$B$11:$C$16,2,TRUE)</f>
        <v>0</v>
      </c>
      <c r="BA109" s="81">
        <f t="shared" si="7"/>
        <v>10</v>
      </c>
      <c r="BB109" s="70"/>
      <c r="BC109" s="70"/>
      <c r="BD109" s="78"/>
      <c r="BE109" s="69"/>
      <c r="BF109" s="8"/>
      <c r="BG109" s="8"/>
      <c r="BH109" s="8"/>
      <c r="BI109" s="73"/>
    </row>
    <row r="110" spans="1:61">
      <c r="A110" s="3">
        <v>108</v>
      </c>
      <c r="F110" s="12" t="e">
        <f t="shared" si="4"/>
        <v>#DIV/0!</v>
      </c>
      <c r="H110" s="12" t="e">
        <f t="shared" si="5"/>
        <v>#DIV/0!</v>
      </c>
      <c r="K110" s="43"/>
      <c r="M110" s="45" t="s">
        <v>77</v>
      </c>
      <c r="O110" s="46" t="s">
        <v>79</v>
      </c>
      <c r="Q110" s="7">
        <f>VLOOKUP(P110,'握力判定　男性用（変更厳禁）'!$B$11:$C$16,2,TRUE)</f>
        <v>0</v>
      </c>
      <c r="S110" s="7">
        <f>VLOOKUP(R110,'長座位体前屈判定用　男性用（変更厳禁）'!$B$11:$C$16,2,TRUE)</f>
        <v>0</v>
      </c>
      <c r="U110" s="7">
        <f>VLOOKUP(T110,'開眼片足立ち判定　男性用（変更厳禁）'!$B$11:$C$16,2,TRUE)</f>
        <v>0</v>
      </c>
      <c r="W110" s="7">
        <f>VLOOKUP(V110,'5m歩行判定　男性用（変更厳禁）'!$B$11:$C$16,2,TRUE)</f>
        <v>5</v>
      </c>
      <c r="Y110" s="7">
        <f>VLOOKUP(X110,'TUG判定　男性用（変更厳禁）'!$B$11:$C$16,2,TRUE)</f>
        <v>5</v>
      </c>
      <c r="AA110" s="58">
        <f>VLOOKUP(Z110,'ファンクショナルリーチ判定　男性用（変更厳禁）'!$B$11:$C$16,2,TRUE)</f>
        <v>0</v>
      </c>
      <c r="AB110" s="7">
        <f t="shared" si="6"/>
        <v>10</v>
      </c>
      <c r="AC110" s="63"/>
      <c r="AD110" s="63"/>
      <c r="AE110" s="67"/>
      <c r="AF110" s="61"/>
      <c r="AG110" s="7"/>
      <c r="AH110" s="7"/>
      <c r="AI110" s="7"/>
      <c r="AJ110" s="7"/>
      <c r="AL110" s="51" t="s">
        <v>77</v>
      </c>
      <c r="AN110" s="52" t="s">
        <v>79</v>
      </c>
      <c r="AP110" s="8">
        <f>VLOOKUP(AO110,'握力判定　男性用（変更厳禁）'!$B$11:$C$16,2,TRUE)</f>
        <v>0</v>
      </c>
      <c r="AR110" s="8">
        <f>VLOOKUP(AQ110,'長座位体前屈判定用　男性用（変更厳禁）'!$B$11:$C$16,2,TRUE)</f>
        <v>0</v>
      </c>
      <c r="AT110" s="8">
        <f>VLOOKUP(AS110,'開眼片足立ち判定　男性用（変更厳禁）'!$B$11:$C$16,2,TRUE)</f>
        <v>0</v>
      </c>
      <c r="AV110" s="8">
        <f>VLOOKUP(AU110,'5m歩行判定　男性用（変更厳禁）'!$B$11:$C$16,2,TRUE)</f>
        <v>5</v>
      </c>
      <c r="AX110" s="8">
        <f>VLOOKUP(AW110,'TUG判定　男性用（変更厳禁）'!$B$11:$C$16,2,TRUE)</f>
        <v>5</v>
      </c>
      <c r="AZ110" s="8">
        <f>VLOOKUP(AY110,'ファンクショナルリーチ判定　男性用（変更厳禁）'!$B$11:$C$16,2,TRUE)</f>
        <v>0</v>
      </c>
      <c r="BA110" s="81">
        <f t="shared" si="7"/>
        <v>10</v>
      </c>
      <c r="BB110" s="70"/>
      <c r="BC110" s="70"/>
      <c r="BD110" s="78"/>
      <c r="BE110" s="69"/>
      <c r="BF110" s="8"/>
      <c r="BG110" s="8"/>
      <c r="BH110" s="8"/>
      <c r="BI110" s="73"/>
    </row>
    <row r="111" spans="1:61">
      <c r="A111" s="3">
        <v>109</v>
      </c>
      <c r="F111" s="12" t="e">
        <f t="shared" si="4"/>
        <v>#DIV/0!</v>
      </c>
      <c r="H111" s="12" t="e">
        <f t="shared" si="5"/>
        <v>#DIV/0!</v>
      </c>
      <c r="K111" s="43"/>
      <c r="M111" s="45" t="s">
        <v>77</v>
      </c>
      <c r="O111" s="46" t="s">
        <v>79</v>
      </c>
      <c r="Q111" s="7">
        <f>VLOOKUP(P111,'握力判定　男性用（変更厳禁）'!$B$11:$C$16,2,TRUE)</f>
        <v>0</v>
      </c>
      <c r="S111" s="7">
        <f>VLOOKUP(R111,'長座位体前屈判定用　男性用（変更厳禁）'!$B$11:$C$16,2,TRUE)</f>
        <v>0</v>
      </c>
      <c r="U111" s="7">
        <f>VLOOKUP(T111,'開眼片足立ち判定　男性用（変更厳禁）'!$B$11:$C$16,2,TRUE)</f>
        <v>0</v>
      </c>
      <c r="W111" s="7">
        <f>VLOOKUP(V111,'5m歩行判定　男性用（変更厳禁）'!$B$11:$C$16,2,TRUE)</f>
        <v>5</v>
      </c>
      <c r="Y111" s="7">
        <f>VLOOKUP(X111,'TUG判定　男性用（変更厳禁）'!$B$11:$C$16,2,TRUE)</f>
        <v>5</v>
      </c>
      <c r="AA111" s="58">
        <f>VLOOKUP(Z111,'ファンクショナルリーチ判定　男性用（変更厳禁）'!$B$11:$C$16,2,TRUE)</f>
        <v>0</v>
      </c>
      <c r="AB111" s="7">
        <f t="shared" si="6"/>
        <v>10</v>
      </c>
      <c r="AC111" s="63"/>
      <c r="AD111" s="63"/>
      <c r="AE111" s="67"/>
      <c r="AF111" s="61"/>
      <c r="AG111" s="7"/>
      <c r="AH111" s="7"/>
      <c r="AI111" s="7"/>
      <c r="AJ111" s="7"/>
      <c r="AL111" s="51" t="s">
        <v>77</v>
      </c>
      <c r="AN111" s="52" t="s">
        <v>79</v>
      </c>
      <c r="AP111" s="8">
        <f>VLOOKUP(AO111,'握力判定　男性用（変更厳禁）'!$B$11:$C$16,2,TRUE)</f>
        <v>0</v>
      </c>
      <c r="AR111" s="8">
        <f>VLOOKUP(AQ111,'長座位体前屈判定用　男性用（変更厳禁）'!$B$11:$C$16,2,TRUE)</f>
        <v>0</v>
      </c>
      <c r="AT111" s="8">
        <f>VLOOKUP(AS111,'開眼片足立ち判定　男性用（変更厳禁）'!$B$11:$C$16,2,TRUE)</f>
        <v>0</v>
      </c>
      <c r="AV111" s="8">
        <f>VLOOKUP(AU111,'5m歩行判定　男性用（変更厳禁）'!$B$11:$C$16,2,TRUE)</f>
        <v>5</v>
      </c>
      <c r="AX111" s="8">
        <f>VLOOKUP(AW111,'TUG判定　男性用（変更厳禁）'!$B$11:$C$16,2,TRUE)</f>
        <v>5</v>
      </c>
      <c r="AZ111" s="8">
        <f>VLOOKUP(AY111,'ファンクショナルリーチ判定　男性用（変更厳禁）'!$B$11:$C$16,2,TRUE)</f>
        <v>0</v>
      </c>
      <c r="BA111" s="81">
        <f t="shared" si="7"/>
        <v>10</v>
      </c>
      <c r="BB111" s="70"/>
      <c r="BC111" s="70"/>
      <c r="BD111" s="78"/>
      <c r="BE111" s="69"/>
      <c r="BF111" s="8"/>
      <c r="BG111" s="8"/>
      <c r="BH111" s="8"/>
      <c r="BI111" s="73"/>
    </row>
    <row r="112" spans="1:61">
      <c r="A112" s="3">
        <v>110</v>
      </c>
      <c r="F112" s="12" t="e">
        <f t="shared" si="4"/>
        <v>#DIV/0!</v>
      </c>
      <c r="H112" s="12" t="e">
        <f t="shared" si="5"/>
        <v>#DIV/0!</v>
      </c>
      <c r="K112" s="43"/>
      <c r="M112" s="45" t="s">
        <v>77</v>
      </c>
      <c r="O112" s="46" t="s">
        <v>79</v>
      </c>
      <c r="Q112" s="7">
        <f>VLOOKUP(P112,'握力判定　男性用（変更厳禁）'!$B$11:$C$16,2,TRUE)</f>
        <v>0</v>
      </c>
      <c r="S112" s="7">
        <f>VLOOKUP(R112,'長座位体前屈判定用　男性用（変更厳禁）'!$B$11:$C$16,2,TRUE)</f>
        <v>0</v>
      </c>
      <c r="U112" s="7">
        <f>VLOOKUP(T112,'開眼片足立ち判定　男性用（変更厳禁）'!$B$11:$C$16,2,TRUE)</f>
        <v>0</v>
      </c>
      <c r="W112" s="7">
        <f>VLOOKUP(V112,'5m歩行判定　男性用（変更厳禁）'!$B$11:$C$16,2,TRUE)</f>
        <v>5</v>
      </c>
      <c r="Y112" s="7">
        <f>VLOOKUP(X112,'TUG判定　男性用（変更厳禁）'!$B$11:$C$16,2,TRUE)</f>
        <v>5</v>
      </c>
      <c r="AA112" s="58">
        <f>VLOOKUP(Z112,'ファンクショナルリーチ判定　男性用（変更厳禁）'!$B$11:$C$16,2,TRUE)</f>
        <v>0</v>
      </c>
      <c r="AB112" s="7">
        <f t="shared" si="6"/>
        <v>10</v>
      </c>
      <c r="AC112" s="63"/>
      <c r="AD112" s="63"/>
      <c r="AE112" s="67"/>
      <c r="AF112" s="61"/>
      <c r="AG112" s="7"/>
      <c r="AH112" s="7"/>
      <c r="AI112" s="7"/>
      <c r="AJ112" s="7"/>
      <c r="AL112" s="51" t="s">
        <v>77</v>
      </c>
      <c r="AN112" s="52" t="s">
        <v>79</v>
      </c>
      <c r="AP112" s="8">
        <f>VLOOKUP(AO112,'握力判定　男性用（変更厳禁）'!$B$11:$C$16,2,TRUE)</f>
        <v>0</v>
      </c>
      <c r="AR112" s="8">
        <f>VLOOKUP(AQ112,'長座位体前屈判定用　男性用（変更厳禁）'!$B$11:$C$16,2,TRUE)</f>
        <v>0</v>
      </c>
      <c r="AT112" s="8">
        <f>VLOOKUP(AS112,'開眼片足立ち判定　男性用（変更厳禁）'!$B$11:$C$16,2,TRUE)</f>
        <v>0</v>
      </c>
      <c r="AV112" s="8">
        <f>VLOOKUP(AU112,'5m歩行判定　男性用（変更厳禁）'!$B$11:$C$16,2,TRUE)</f>
        <v>5</v>
      </c>
      <c r="AX112" s="8">
        <f>VLOOKUP(AW112,'TUG判定　男性用（変更厳禁）'!$B$11:$C$16,2,TRUE)</f>
        <v>5</v>
      </c>
      <c r="AZ112" s="8">
        <f>VLOOKUP(AY112,'ファンクショナルリーチ判定　男性用（変更厳禁）'!$B$11:$C$16,2,TRUE)</f>
        <v>0</v>
      </c>
      <c r="BA112" s="81">
        <f t="shared" si="7"/>
        <v>10</v>
      </c>
      <c r="BB112" s="70"/>
      <c r="BC112" s="70"/>
      <c r="BD112" s="78"/>
      <c r="BE112" s="69"/>
      <c r="BF112" s="8"/>
      <c r="BG112" s="8"/>
      <c r="BH112" s="8"/>
      <c r="BI112" s="73"/>
    </row>
    <row r="113" spans="1:61">
      <c r="A113" s="3">
        <v>111</v>
      </c>
      <c r="F113" s="12" t="e">
        <f t="shared" si="4"/>
        <v>#DIV/0!</v>
      </c>
      <c r="H113" s="12" t="e">
        <f t="shared" si="5"/>
        <v>#DIV/0!</v>
      </c>
      <c r="K113" s="43"/>
      <c r="M113" s="45" t="s">
        <v>77</v>
      </c>
      <c r="O113" s="46" t="s">
        <v>79</v>
      </c>
      <c r="Q113" s="7">
        <f>VLOOKUP(P113,'握力判定　男性用（変更厳禁）'!$B$11:$C$16,2,TRUE)</f>
        <v>0</v>
      </c>
      <c r="S113" s="7">
        <f>VLOOKUP(R113,'長座位体前屈判定用　男性用（変更厳禁）'!$B$11:$C$16,2,TRUE)</f>
        <v>0</v>
      </c>
      <c r="U113" s="7">
        <f>VLOOKUP(T113,'開眼片足立ち判定　男性用（変更厳禁）'!$B$11:$C$16,2,TRUE)</f>
        <v>0</v>
      </c>
      <c r="W113" s="7">
        <f>VLOOKUP(V113,'5m歩行判定　男性用（変更厳禁）'!$B$11:$C$16,2,TRUE)</f>
        <v>5</v>
      </c>
      <c r="Y113" s="7">
        <f>VLOOKUP(X113,'TUG判定　男性用（変更厳禁）'!$B$11:$C$16,2,TRUE)</f>
        <v>5</v>
      </c>
      <c r="AA113" s="58">
        <f>VLOOKUP(Z113,'ファンクショナルリーチ判定　男性用（変更厳禁）'!$B$11:$C$16,2,TRUE)</f>
        <v>0</v>
      </c>
      <c r="AB113" s="7">
        <f t="shared" si="6"/>
        <v>10</v>
      </c>
      <c r="AC113" s="63"/>
      <c r="AD113" s="63"/>
      <c r="AE113" s="67"/>
      <c r="AF113" s="61"/>
      <c r="AG113" s="7"/>
      <c r="AH113" s="7"/>
      <c r="AI113" s="7"/>
      <c r="AJ113" s="7"/>
      <c r="AL113" s="51" t="s">
        <v>77</v>
      </c>
      <c r="AN113" s="52" t="s">
        <v>79</v>
      </c>
      <c r="AP113" s="8">
        <f>VLOOKUP(AO113,'握力判定　男性用（変更厳禁）'!$B$11:$C$16,2,TRUE)</f>
        <v>0</v>
      </c>
      <c r="AR113" s="8">
        <f>VLOOKUP(AQ113,'長座位体前屈判定用　男性用（変更厳禁）'!$B$11:$C$16,2,TRUE)</f>
        <v>0</v>
      </c>
      <c r="AT113" s="8">
        <f>VLOOKUP(AS113,'開眼片足立ち判定　男性用（変更厳禁）'!$B$11:$C$16,2,TRUE)</f>
        <v>0</v>
      </c>
      <c r="AV113" s="8">
        <f>VLOOKUP(AU113,'5m歩行判定　男性用（変更厳禁）'!$B$11:$C$16,2,TRUE)</f>
        <v>5</v>
      </c>
      <c r="AX113" s="8">
        <f>VLOOKUP(AW113,'TUG判定　男性用（変更厳禁）'!$B$11:$C$16,2,TRUE)</f>
        <v>5</v>
      </c>
      <c r="AZ113" s="8">
        <f>VLOOKUP(AY113,'ファンクショナルリーチ判定　男性用（変更厳禁）'!$B$11:$C$16,2,TRUE)</f>
        <v>0</v>
      </c>
      <c r="BA113" s="81">
        <f t="shared" si="7"/>
        <v>10</v>
      </c>
      <c r="BB113" s="70"/>
      <c r="BC113" s="70"/>
      <c r="BD113" s="78"/>
      <c r="BE113" s="69"/>
      <c r="BF113" s="8"/>
      <c r="BG113" s="8"/>
      <c r="BH113" s="8"/>
      <c r="BI113" s="73"/>
    </row>
    <row r="114" spans="1:61">
      <c r="A114" s="3">
        <v>112</v>
      </c>
      <c r="F114" s="12" t="e">
        <f t="shared" si="4"/>
        <v>#DIV/0!</v>
      </c>
      <c r="H114" s="12" t="e">
        <f t="shared" si="5"/>
        <v>#DIV/0!</v>
      </c>
      <c r="K114" s="43"/>
      <c r="M114" s="45" t="s">
        <v>77</v>
      </c>
      <c r="O114" s="46" t="s">
        <v>79</v>
      </c>
      <c r="Q114" s="7">
        <f>VLOOKUP(P114,'握力判定　男性用（変更厳禁）'!$B$11:$C$16,2,TRUE)</f>
        <v>0</v>
      </c>
      <c r="S114" s="7">
        <f>VLOOKUP(R114,'長座位体前屈判定用　男性用（変更厳禁）'!$B$11:$C$16,2,TRUE)</f>
        <v>0</v>
      </c>
      <c r="U114" s="7">
        <f>VLOOKUP(T114,'開眼片足立ち判定　男性用（変更厳禁）'!$B$11:$C$16,2,TRUE)</f>
        <v>0</v>
      </c>
      <c r="W114" s="7">
        <f>VLOOKUP(V114,'5m歩行判定　男性用（変更厳禁）'!$B$11:$C$16,2,TRUE)</f>
        <v>5</v>
      </c>
      <c r="Y114" s="7">
        <f>VLOOKUP(X114,'TUG判定　男性用（変更厳禁）'!$B$11:$C$16,2,TRUE)</f>
        <v>5</v>
      </c>
      <c r="AA114" s="58">
        <f>VLOOKUP(Z114,'ファンクショナルリーチ判定　男性用（変更厳禁）'!$B$11:$C$16,2,TRUE)</f>
        <v>0</v>
      </c>
      <c r="AB114" s="7">
        <f t="shared" si="6"/>
        <v>10</v>
      </c>
      <c r="AC114" s="63"/>
      <c r="AD114" s="63"/>
      <c r="AE114" s="67"/>
      <c r="AF114" s="61"/>
      <c r="AG114" s="7"/>
      <c r="AH114" s="7"/>
      <c r="AI114" s="7"/>
      <c r="AJ114" s="7"/>
      <c r="AL114" s="51" t="s">
        <v>77</v>
      </c>
      <c r="AN114" s="52" t="s">
        <v>79</v>
      </c>
      <c r="AP114" s="8">
        <f>VLOOKUP(AO114,'握力判定　男性用（変更厳禁）'!$B$11:$C$16,2,TRUE)</f>
        <v>0</v>
      </c>
      <c r="AR114" s="8">
        <f>VLOOKUP(AQ114,'長座位体前屈判定用　男性用（変更厳禁）'!$B$11:$C$16,2,TRUE)</f>
        <v>0</v>
      </c>
      <c r="AT114" s="8">
        <f>VLOOKUP(AS114,'開眼片足立ち判定　男性用（変更厳禁）'!$B$11:$C$16,2,TRUE)</f>
        <v>0</v>
      </c>
      <c r="AV114" s="8">
        <f>VLOOKUP(AU114,'5m歩行判定　男性用（変更厳禁）'!$B$11:$C$16,2,TRUE)</f>
        <v>5</v>
      </c>
      <c r="AX114" s="8">
        <f>VLOOKUP(AW114,'TUG判定　男性用（変更厳禁）'!$B$11:$C$16,2,TRUE)</f>
        <v>5</v>
      </c>
      <c r="AZ114" s="8">
        <f>VLOOKUP(AY114,'ファンクショナルリーチ判定　男性用（変更厳禁）'!$B$11:$C$16,2,TRUE)</f>
        <v>0</v>
      </c>
      <c r="BA114" s="81">
        <f t="shared" si="7"/>
        <v>10</v>
      </c>
      <c r="BB114" s="70"/>
      <c r="BC114" s="70"/>
      <c r="BD114" s="78"/>
      <c r="BE114" s="69"/>
      <c r="BF114" s="8"/>
      <c r="BG114" s="8"/>
      <c r="BH114" s="8"/>
      <c r="BI114" s="73"/>
    </row>
    <row r="115" spans="1:61">
      <c r="A115" s="3">
        <v>113</v>
      </c>
      <c r="F115" s="12" t="e">
        <f t="shared" si="4"/>
        <v>#DIV/0!</v>
      </c>
      <c r="H115" s="12" t="e">
        <f t="shared" si="5"/>
        <v>#DIV/0!</v>
      </c>
      <c r="K115" s="43"/>
      <c r="M115" s="45" t="s">
        <v>77</v>
      </c>
      <c r="O115" s="46" t="s">
        <v>79</v>
      </c>
      <c r="Q115" s="7">
        <f>VLOOKUP(P115,'握力判定　男性用（変更厳禁）'!$B$11:$C$16,2,TRUE)</f>
        <v>0</v>
      </c>
      <c r="S115" s="7">
        <f>VLOOKUP(R115,'長座位体前屈判定用　男性用（変更厳禁）'!$B$11:$C$16,2,TRUE)</f>
        <v>0</v>
      </c>
      <c r="U115" s="7">
        <f>VLOOKUP(T115,'開眼片足立ち判定　男性用（変更厳禁）'!$B$11:$C$16,2,TRUE)</f>
        <v>0</v>
      </c>
      <c r="W115" s="7">
        <f>VLOOKUP(V115,'5m歩行判定　男性用（変更厳禁）'!$B$11:$C$16,2,TRUE)</f>
        <v>5</v>
      </c>
      <c r="Y115" s="7">
        <f>VLOOKUP(X115,'TUG判定　男性用（変更厳禁）'!$B$11:$C$16,2,TRUE)</f>
        <v>5</v>
      </c>
      <c r="AA115" s="58">
        <f>VLOOKUP(Z115,'ファンクショナルリーチ判定　男性用（変更厳禁）'!$B$11:$C$16,2,TRUE)</f>
        <v>0</v>
      </c>
      <c r="AB115" s="7">
        <f t="shared" si="6"/>
        <v>10</v>
      </c>
      <c r="AC115" s="63"/>
      <c r="AD115" s="63"/>
      <c r="AE115" s="67"/>
      <c r="AF115" s="61"/>
      <c r="AG115" s="7"/>
      <c r="AH115" s="7"/>
      <c r="AI115" s="7"/>
      <c r="AJ115" s="7"/>
      <c r="AL115" s="51" t="s">
        <v>77</v>
      </c>
      <c r="AN115" s="52" t="s">
        <v>79</v>
      </c>
      <c r="AP115" s="8">
        <f>VLOOKUP(AO115,'握力判定　男性用（変更厳禁）'!$B$11:$C$16,2,TRUE)</f>
        <v>0</v>
      </c>
      <c r="AR115" s="8">
        <f>VLOOKUP(AQ115,'長座位体前屈判定用　男性用（変更厳禁）'!$B$11:$C$16,2,TRUE)</f>
        <v>0</v>
      </c>
      <c r="AT115" s="8">
        <f>VLOOKUP(AS115,'開眼片足立ち判定　男性用（変更厳禁）'!$B$11:$C$16,2,TRUE)</f>
        <v>0</v>
      </c>
      <c r="AV115" s="8">
        <f>VLOOKUP(AU115,'5m歩行判定　男性用（変更厳禁）'!$B$11:$C$16,2,TRUE)</f>
        <v>5</v>
      </c>
      <c r="AX115" s="8">
        <f>VLOOKUP(AW115,'TUG判定　男性用（変更厳禁）'!$B$11:$C$16,2,TRUE)</f>
        <v>5</v>
      </c>
      <c r="AZ115" s="8">
        <f>VLOOKUP(AY115,'ファンクショナルリーチ判定　男性用（変更厳禁）'!$B$11:$C$16,2,TRUE)</f>
        <v>0</v>
      </c>
      <c r="BA115" s="81">
        <f t="shared" si="7"/>
        <v>10</v>
      </c>
      <c r="BB115" s="70"/>
      <c r="BC115" s="70"/>
      <c r="BD115" s="78"/>
      <c r="BE115" s="69"/>
      <c r="BF115" s="8"/>
      <c r="BG115" s="8"/>
      <c r="BH115" s="8"/>
      <c r="BI115" s="73"/>
    </row>
    <row r="116" spans="1:61">
      <c r="A116" s="3">
        <v>114</v>
      </c>
      <c r="F116" s="12" t="e">
        <f t="shared" si="4"/>
        <v>#DIV/0!</v>
      </c>
      <c r="H116" s="12" t="e">
        <f t="shared" si="5"/>
        <v>#DIV/0!</v>
      </c>
      <c r="K116" s="43"/>
      <c r="M116" s="45" t="s">
        <v>77</v>
      </c>
      <c r="O116" s="46" t="s">
        <v>79</v>
      </c>
      <c r="Q116" s="7">
        <f>VLOOKUP(P116,'握力判定　男性用（変更厳禁）'!$B$11:$C$16,2,TRUE)</f>
        <v>0</v>
      </c>
      <c r="S116" s="7">
        <f>VLOOKUP(R116,'長座位体前屈判定用　男性用（変更厳禁）'!$B$11:$C$16,2,TRUE)</f>
        <v>0</v>
      </c>
      <c r="U116" s="7">
        <f>VLOOKUP(T116,'開眼片足立ち判定　男性用（変更厳禁）'!$B$11:$C$16,2,TRUE)</f>
        <v>0</v>
      </c>
      <c r="W116" s="7">
        <f>VLOOKUP(V116,'5m歩行判定　男性用（変更厳禁）'!$B$11:$C$16,2,TRUE)</f>
        <v>5</v>
      </c>
      <c r="Y116" s="7">
        <f>VLOOKUP(X116,'TUG判定　男性用（変更厳禁）'!$B$11:$C$16,2,TRUE)</f>
        <v>5</v>
      </c>
      <c r="AA116" s="58">
        <f>VLOOKUP(Z116,'ファンクショナルリーチ判定　男性用（変更厳禁）'!$B$11:$C$16,2,TRUE)</f>
        <v>0</v>
      </c>
      <c r="AB116" s="7">
        <f t="shared" si="6"/>
        <v>10</v>
      </c>
      <c r="AC116" s="63"/>
      <c r="AD116" s="63"/>
      <c r="AE116" s="67"/>
      <c r="AF116" s="61"/>
      <c r="AG116" s="7"/>
      <c r="AH116" s="7"/>
      <c r="AI116" s="7"/>
      <c r="AJ116" s="7"/>
      <c r="AL116" s="51" t="s">
        <v>77</v>
      </c>
      <c r="AN116" s="52" t="s">
        <v>79</v>
      </c>
      <c r="AP116" s="8">
        <f>VLOOKUP(AO116,'握力判定　男性用（変更厳禁）'!$B$11:$C$16,2,TRUE)</f>
        <v>0</v>
      </c>
      <c r="AR116" s="8">
        <f>VLOOKUP(AQ116,'長座位体前屈判定用　男性用（変更厳禁）'!$B$11:$C$16,2,TRUE)</f>
        <v>0</v>
      </c>
      <c r="AT116" s="8">
        <f>VLOOKUP(AS116,'開眼片足立ち判定　男性用（変更厳禁）'!$B$11:$C$16,2,TRUE)</f>
        <v>0</v>
      </c>
      <c r="AV116" s="8">
        <f>VLOOKUP(AU116,'5m歩行判定　男性用（変更厳禁）'!$B$11:$C$16,2,TRUE)</f>
        <v>5</v>
      </c>
      <c r="AX116" s="8">
        <f>VLOOKUP(AW116,'TUG判定　男性用（変更厳禁）'!$B$11:$C$16,2,TRUE)</f>
        <v>5</v>
      </c>
      <c r="AZ116" s="8">
        <f>VLOOKUP(AY116,'ファンクショナルリーチ判定　男性用（変更厳禁）'!$B$11:$C$16,2,TRUE)</f>
        <v>0</v>
      </c>
      <c r="BA116" s="81">
        <f t="shared" si="7"/>
        <v>10</v>
      </c>
      <c r="BB116" s="70"/>
      <c r="BC116" s="70"/>
      <c r="BD116" s="78"/>
      <c r="BE116" s="69"/>
      <c r="BF116" s="8"/>
      <c r="BG116" s="8"/>
      <c r="BH116" s="8"/>
      <c r="BI116" s="73"/>
    </row>
    <row r="117" spans="1:61">
      <c r="A117" s="3">
        <v>115</v>
      </c>
      <c r="F117" s="12" t="e">
        <f t="shared" si="4"/>
        <v>#DIV/0!</v>
      </c>
      <c r="H117" s="12" t="e">
        <f t="shared" si="5"/>
        <v>#DIV/0!</v>
      </c>
      <c r="K117" s="43"/>
      <c r="M117" s="45" t="s">
        <v>77</v>
      </c>
      <c r="O117" s="46" t="s">
        <v>79</v>
      </c>
      <c r="Q117" s="7">
        <f>VLOOKUP(P117,'握力判定　男性用（変更厳禁）'!$B$11:$C$16,2,TRUE)</f>
        <v>0</v>
      </c>
      <c r="S117" s="7">
        <f>VLOOKUP(R117,'長座位体前屈判定用　男性用（変更厳禁）'!$B$11:$C$16,2,TRUE)</f>
        <v>0</v>
      </c>
      <c r="U117" s="7">
        <f>VLOOKUP(T117,'開眼片足立ち判定　男性用（変更厳禁）'!$B$11:$C$16,2,TRUE)</f>
        <v>0</v>
      </c>
      <c r="W117" s="7">
        <f>VLOOKUP(V117,'5m歩行判定　男性用（変更厳禁）'!$B$11:$C$16,2,TRUE)</f>
        <v>5</v>
      </c>
      <c r="Y117" s="7">
        <f>VLOOKUP(X117,'TUG判定　男性用（変更厳禁）'!$B$11:$C$16,2,TRUE)</f>
        <v>5</v>
      </c>
      <c r="AA117" s="58">
        <f>VLOOKUP(Z117,'ファンクショナルリーチ判定　男性用（変更厳禁）'!$B$11:$C$16,2,TRUE)</f>
        <v>0</v>
      </c>
      <c r="AB117" s="7">
        <f t="shared" si="6"/>
        <v>10</v>
      </c>
      <c r="AC117" s="63"/>
      <c r="AD117" s="63"/>
      <c r="AE117" s="67"/>
      <c r="AF117" s="61"/>
      <c r="AG117" s="7"/>
      <c r="AH117" s="7"/>
      <c r="AI117" s="7"/>
      <c r="AJ117" s="7"/>
      <c r="AL117" s="51" t="s">
        <v>77</v>
      </c>
      <c r="AN117" s="52" t="s">
        <v>79</v>
      </c>
      <c r="AP117" s="8">
        <f>VLOOKUP(AO117,'握力判定　男性用（変更厳禁）'!$B$11:$C$16,2,TRUE)</f>
        <v>0</v>
      </c>
      <c r="AR117" s="8">
        <f>VLOOKUP(AQ117,'長座位体前屈判定用　男性用（変更厳禁）'!$B$11:$C$16,2,TRUE)</f>
        <v>0</v>
      </c>
      <c r="AT117" s="8">
        <f>VLOOKUP(AS117,'開眼片足立ち判定　男性用（変更厳禁）'!$B$11:$C$16,2,TRUE)</f>
        <v>0</v>
      </c>
      <c r="AV117" s="8">
        <f>VLOOKUP(AU117,'5m歩行判定　男性用（変更厳禁）'!$B$11:$C$16,2,TRUE)</f>
        <v>5</v>
      </c>
      <c r="AX117" s="8">
        <f>VLOOKUP(AW117,'TUG判定　男性用（変更厳禁）'!$B$11:$C$16,2,TRUE)</f>
        <v>5</v>
      </c>
      <c r="AZ117" s="8">
        <f>VLOOKUP(AY117,'ファンクショナルリーチ判定　男性用（変更厳禁）'!$B$11:$C$16,2,TRUE)</f>
        <v>0</v>
      </c>
      <c r="BA117" s="81">
        <f t="shared" si="7"/>
        <v>10</v>
      </c>
      <c r="BB117" s="70"/>
      <c r="BC117" s="70"/>
      <c r="BD117" s="78"/>
      <c r="BE117" s="69"/>
      <c r="BF117" s="8"/>
      <c r="BG117" s="8"/>
      <c r="BH117" s="8"/>
      <c r="BI117" s="73"/>
    </row>
    <row r="118" spans="1:61">
      <c r="A118" s="3">
        <v>116</v>
      </c>
      <c r="F118" s="12" t="e">
        <f t="shared" si="4"/>
        <v>#DIV/0!</v>
      </c>
      <c r="H118" s="12" t="e">
        <f t="shared" si="5"/>
        <v>#DIV/0!</v>
      </c>
      <c r="K118" s="43"/>
      <c r="M118" s="45" t="s">
        <v>77</v>
      </c>
      <c r="O118" s="46" t="s">
        <v>79</v>
      </c>
      <c r="Q118" s="7">
        <f>VLOOKUP(P118,'握力判定　男性用（変更厳禁）'!$B$11:$C$16,2,TRUE)</f>
        <v>0</v>
      </c>
      <c r="S118" s="7">
        <f>VLOOKUP(R118,'長座位体前屈判定用　男性用（変更厳禁）'!$B$11:$C$16,2,TRUE)</f>
        <v>0</v>
      </c>
      <c r="U118" s="7">
        <f>VLOOKUP(T118,'開眼片足立ち判定　男性用（変更厳禁）'!$B$11:$C$16,2,TRUE)</f>
        <v>0</v>
      </c>
      <c r="W118" s="7">
        <f>VLOOKUP(V118,'5m歩行判定　男性用（変更厳禁）'!$B$11:$C$16,2,TRUE)</f>
        <v>5</v>
      </c>
      <c r="Y118" s="7">
        <f>VLOOKUP(X118,'TUG判定　男性用（変更厳禁）'!$B$11:$C$16,2,TRUE)</f>
        <v>5</v>
      </c>
      <c r="AA118" s="58">
        <f>VLOOKUP(Z118,'ファンクショナルリーチ判定　男性用（変更厳禁）'!$B$11:$C$16,2,TRUE)</f>
        <v>0</v>
      </c>
      <c r="AB118" s="7">
        <f t="shared" si="6"/>
        <v>10</v>
      </c>
      <c r="AC118" s="63"/>
      <c r="AD118" s="63"/>
      <c r="AE118" s="67"/>
      <c r="AF118" s="61"/>
      <c r="AG118" s="7"/>
      <c r="AH118" s="7"/>
      <c r="AI118" s="7"/>
      <c r="AJ118" s="7"/>
      <c r="AL118" s="51" t="s">
        <v>77</v>
      </c>
      <c r="AN118" s="52" t="s">
        <v>79</v>
      </c>
      <c r="AP118" s="8">
        <f>VLOOKUP(AO118,'握力判定　男性用（変更厳禁）'!$B$11:$C$16,2,TRUE)</f>
        <v>0</v>
      </c>
      <c r="AR118" s="8">
        <f>VLOOKUP(AQ118,'長座位体前屈判定用　男性用（変更厳禁）'!$B$11:$C$16,2,TRUE)</f>
        <v>0</v>
      </c>
      <c r="AT118" s="8">
        <f>VLOOKUP(AS118,'開眼片足立ち判定　男性用（変更厳禁）'!$B$11:$C$16,2,TRUE)</f>
        <v>0</v>
      </c>
      <c r="AV118" s="8">
        <f>VLOOKUP(AU118,'5m歩行判定　男性用（変更厳禁）'!$B$11:$C$16,2,TRUE)</f>
        <v>5</v>
      </c>
      <c r="AX118" s="8">
        <f>VLOOKUP(AW118,'TUG判定　男性用（変更厳禁）'!$B$11:$C$16,2,TRUE)</f>
        <v>5</v>
      </c>
      <c r="AZ118" s="8">
        <f>VLOOKUP(AY118,'ファンクショナルリーチ判定　男性用（変更厳禁）'!$B$11:$C$16,2,TRUE)</f>
        <v>0</v>
      </c>
      <c r="BA118" s="81">
        <f t="shared" si="7"/>
        <v>10</v>
      </c>
      <c r="BB118" s="70"/>
      <c r="BC118" s="70"/>
      <c r="BD118" s="78"/>
      <c r="BE118" s="69"/>
      <c r="BF118" s="8"/>
      <c r="BG118" s="8"/>
      <c r="BH118" s="8"/>
      <c r="BI118" s="73"/>
    </row>
    <row r="119" spans="1:61">
      <c r="A119" s="3">
        <v>117</v>
      </c>
      <c r="F119" s="12" t="e">
        <f t="shared" si="4"/>
        <v>#DIV/0!</v>
      </c>
      <c r="H119" s="12" t="e">
        <f t="shared" si="5"/>
        <v>#DIV/0!</v>
      </c>
      <c r="K119" s="43"/>
      <c r="M119" s="45" t="s">
        <v>77</v>
      </c>
      <c r="O119" s="46" t="s">
        <v>79</v>
      </c>
      <c r="Q119" s="7">
        <f>VLOOKUP(P119,'握力判定　男性用（変更厳禁）'!$B$11:$C$16,2,TRUE)</f>
        <v>0</v>
      </c>
      <c r="S119" s="7">
        <f>VLOOKUP(R119,'長座位体前屈判定用　男性用（変更厳禁）'!$B$11:$C$16,2,TRUE)</f>
        <v>0</v>
      </c>
      <c r="U119" s="7">
        <f>VLOOKUP(T119,'開眼片足立ち判定　男性用（変更厳禁）'!$B$11:$C$16,2,TRUE)</f>
        <v>0</v>
      </c>
      <c r="W119" s="7">
        <f>VLOOKUP(V119,'5m歩行判定　男性用（変更厳禁）'!$B$11:$C$16,2,TRUE)</f>
        <v>5</v>
      </c>
      <c r="Y119" s="7">
        <f>VLOOKUP(X119,'TUG判定　男性用（変更厳禁）'!$B$11:$C$16,2,TRUE)</f>
        <v>5</v>
      </c>
      <c r="AA119" s="58">
        <f>VLOOKUP(Z119,'ファンクショナルリーチ判定　男性用（変更厳禁）'!$B$11:$C$16,2,TRUE)</f>
        <v>0</v>
      </c>
      <c r="AB119" s="7">
        <f t="shared" si="6"/>
        <v>10</v>
      </c>
      <c r="AC119" s="63"/>
      <c r="AD119" s="63"/>
      <c r="AE119" s="67"/>
      <c r="AF119" s="61"/>
      <c r="AG119" s="7"/>
      <c r="AH119" s="7"/>
      <c r="AI119" s="7"/>
      <c r="AJ119" s="7"/>
      <c r="AL119" s="51" t="s">
        <v>77</v>
      </c>
      <c r="AN119" s="52" t="s">
        <v>79</v>
      </c>
      <c r="AP119" s="8">
        <f>VLOOKUP(AO119,'握力判定　男性用（変更厳禁）'!$B$11:$C$16,2,TRUE)</f>
        <v>0</v>
      </c>
      <c r="AR119" s="8">
        <f>VLOOKUP(AQ119,'長座位体前屈判定用　男性用（変更厳禁）'!$B$11:$C$16,2,TRUE)</f>
        <v>0</v>
      </c>
      <c r="AT119" s="8">
        <f>VLOOKUP(AS119,'開眼片足立ち判定　男性用（変更厳禁）'!$B$11:$C$16,2,TRUE)</f>
        <v>0</v>
      </c>
      <c r="AV119" s="8">
        <f>VLOOKUP(AU119,'5m歩行判定　男性用（変更厳禁）'!$B$11:$C$16,2,TRUE)</f>
        <v>5</v>
      </c>
      <c r="AX119" s="8">
        <f>VLOOKUP(AW119,'TUG判定　男性用（変更厳禁）'!$B$11:$C$16,2,TRUE)</f>
        <v>5</v>
      </c>
      <c r="AZ119" s="8">
        <f>VLOOKUP(AY119,'ファンクショナルリーチ判定　男性用（変更厳禁）'!$B$11:$C$16,2,TRUE)</f>
        <v>0</v>
      </c>
      <c r="BA119" s="81">
        <f t="shared" si="7"/>
        <v>10</v>
      </c>
      <c r="BB119" s="70"/>
      <c r="BC119" s="70"/>
      <c r="BD119" s="78"/>
      <c r="BE119" s="69"/>
      <c r="BF119" s="8"/>
      <c r="BG119" s="8"/>
      <c r="BH119" s="8"/>
      <c r="BI119" s="73"/>
    </row>
    <row r="120" spans="1:61">
      <c r="A120" s="3">
        <v>118</v>
      </c>
      <c r="F120" s="12" t="e">
        <f t="shared" si="4"/>
        <v>#DIV/0!</v>
      </c>
      <c r="H120" s="12" t="e">
        <f t="shared" si="5"/>
        <v>#DIV/0!</v>
      </c>
      <c r="K120" s="43"/>
      <c r="M120" s="45" t="s">
        <v>77</v>
      </c>
      <c r="O120" s="46" t="s">
        <v>79</v>
      </c>
      <c r="Q120" s="7">
        <f>VLOOKUP(P120,'握力判定　男性用（変更厳禁）'!$B$11:$C$16,2,TRUE)</f>
        <v>0</v>
      </c>
      <c r="S120" s="7">
        <f>VLOOKUP(R120,'長座位体前屈判定用　男性用（変更厳禁）'!$B$11:$C$16,2,TRUE)</f>
        <v>0</v>
      </c>
      <c r="U120" s="7">
        <f>VLOOKUP(T120,'開眼片足立ち判定　男性用（変更厳禁）'!$B$11:$C$16,2,TRUE)</f>
        <v>0</v>
      </c>
      <c r="W120" s="7">
        <f>VLOOKUP(V120,'5m歩行判定　男性用（変更厳禁）'!$B$11:$C$16,2,TRUE)</f>
        <v>5</v>
      </c>
      <c r="Y120" s="7">
        <f>VLOOKUP(X120,'TUG判定　男性用（変更厳禁）'!$B$11:$C$16,2,TRUE)</f>
        <v>5</v>
      </c>
      <c r="AA120" s="58">
        <f>VLOOKUP(Z120,'ファンクショナルリーチ判定　男性用（変更厳禁）'!$B$11:$C$16,2,TRUE)</f>
        <v>0</v>
      </c>
      <c r="AB120" s="7">
        <f t="shared" si="6"/>
        <v>10</v>
      </c>
      <c r="AC120" s="63"/>
      <c r="AD120" s="63"/>
      <c r="AE120" s="67"/>
      <c r="AF120" s="61"/>
      <c r="AG120" s="7"/>
      <c r="AH120" s="7"/>
      <c r="AI120" s="7"/>
      <c r="AJ120" s="7"/>
      <c r="AL120" s="51" t="s">
        <v>77</v>
      </c>
      <c r="AN120" s="52" t="s">
        <v>79</v>
      </c>
      <c r="AP120" s="8">
        <f>VLOOKUP(AO120,'握力判定　男性用（変更厳禁）'!$B$11:$C$16,2,TRUE)</f>
        <v>0</v>
      </c>
      <c r="AR120" s="8">
        <f>VLOOKUP(AQ120,'長座位体前屈判定用　男性用（変更厳禁）'!$B$11:$C$16,2,TRUE)</f>
        <v>0</v>
      </c>
      <c r="AT120" s="8">
        <f>VLOOKUP(AS120,'開眼片足立ち判定　男性用（変更厳禁）'!$B$11:$C$16,2,TRUE)</f>
        <v>0</v>
      </c>
      <c r="AV120" s="8">
        <f>VLOOKUP(AU120,'5m歩行判定　男性用（変更厳禁）'!$B$11:$C$16,2,TRUE)</f>
        <v>5</v>
      </c>
      <c r="AX120" s="8">
        <f>VLOOKUP(AW120,'TUG判定　男性用（変更厳禁）'!$B$11:$C$16,2,TRUE)</f>
        <v>5</v>
      </c>
      <c r="AZ120" s="8">
        <f>VLOOKUP(AY120,'ファンクショナルリーチ判定　男性用（変更厳禁）'!$B$11:$C$16,2,TRUE)</f>
        <v>0</v>
      </c>
      <c r="BA120" s="81">
        <f t="shared" si="7"/>
        <v>10</v>
      </c>
      <c r="BB120" s="70"/>
      <c r="BC120" s="70"/>
      <c r="BD120" s="78"/>
      <c r="BE120" s="69"/>
      <c r="BF120" s="8"/>
      <c r="BG120" s="8"/>
      <c r="BH120" s="8"/>
      <c r="BI120" s="73"/>
    </row>
    <row r="121" spans="1:61">
      <c r="A121" s="3">
        <v>119</v>
      </c>
      <c r="F121" s="12" t="e">
        <f t="shared" si="4"/>
        <v>#DIV/0!</v>
      </c>
      <c r="H121" s="12" t="e">
        <f t="shared" si="5"/>
        <v>#DIV/0!</v>
      </c>
      <c r="K121" s="43"/>
      <c r="M121" s="45" t="s">
        <v>77</v>
      </c>
      <c r="O121" s="46" t="s">
        <v>79</v>
      </c>
      <c r="Q121" s="7">
        <f>VLOOKUP(P121,'握力判定　男性用（変更厳禁）'!$B$11:$C$16,2,TRUE)</f>
        <v>0</v>
      </c>
      <c r="S121" s="7">
        <f>VLOOKUP(R121,'長座位体前屈判定用　男性用（変更厳禁）'!$B$11:$C$16,2,TRUE)</f>
        <v>0</v>
      </c>
      <c r="U121" s="7">
        <f>VLOOKUP(T121,'開眼片足立ち判定　男性用（変更厳禁）'!$B$11:$C$16,2,TRUE)</f>
        <v>0</v>
      </c>
      <c r="W121" s="7">
        <f>VLOOKUP(V121,'5m歩行判定　男性用（変更厳禁）'!$B$11:$C$16,2,TRUE)</f>
        <v>5</v>
      </c>
      <c r="Y121" s="7">
        <f>VLOOKUP(X121,'TUG判定　男性用（変更厳禁）'!$B$11:$C$16,2,TRUE)</f>
        <v>5</v>
      </c>
      <c r="AA121" s="58">
        <f>VLOOKUP(Z121,'ファンクショナルリーチ判定　男性用（変更厳禁）'!$B$11:$C$16,2,TRUE)</f>
        <v>0</v>
      </c>
      <c r="AB121" s="7">
        <f t="shared" si="6"/>
        <v>10</v>
      </c>
      <c r="AC121" s="63"/>
      <c r="AD121" s="63"/>
      <c r="AE121" s="67"/>
      <c r="AF121" s="61"/>
      <c r="AG121" s="7"/>
      <c r="AH121" s="7"/>
      <c r="AI121" s="7"/>
      <c r="AJ121" s="7"/>
      <c r="AL121" s="51" t="s">
        <v>77</v>
      </c>
      <c r="AN121" s="52" t="s">
        <v>79</v>
      </c>
      <c r="AP121" s="8">
        <f>VLOOKUP(AO121,'握力判定　男性用（変更厳禁）'!$B$11:$C$16,2,TRUE)</f>
        <v>0</v>
      </c>
      <c r="AR121" s="8">
        <f>VLOOKUP(AQ121,'長座位体前屈判定用　男性用（変更厳禁）'!$B$11:$C$16,2,TRUE)</f>
        <v>0</v>
      </c>
      <c r="AT121" s="8">
        <f>VLOOKUP(AS121,'開眼片足立ち判定　男性用（変更厳禁）'!$B$11:$C$16,2,TRUE)</f>
        <v>0</v>
      </c>
      <c r="AV121" s="8">
        <f>VLOOKUP(AU121,'5m歩行判定　男性用（変更厳禁）'!$B$11:$C$16,2,TRUE)</f>
        <v>5</v>
      </c>
      <c r="AX121" s="8">
        <f>VLOOKUP(AW121,'TUG判定　男性用（変更厳禁）'!$B$11:$C$16,2,TRUE)</f>
        <v>5</v>
      </c>
      <c r="AZ121" s="8">
        <f>VLOOKUP(AY121,'ファンクショナルリーチ判定　男性用（変更厳禁）'!$B$11:$C$16,2,TRUE)</f>
        <v>0</v>
      </c>
      <c r="BA121" s="81">
        <f t="shared" si="7"/>
        <v>10</v>
      </c>
      <c r="BB121" s="70"/>
      <c r="BC121" s="70"/>
      <c r="BD121" s="78"/>
      <c r="BE121" s="69"/>
      <c r="BF121" s="8"/>
      <c r="BG121" s="8"/>
      <c r="BH121" s="8"/>
      <c r="BI121" s="73"/>
    </row>
    <row r="122" spans="1:61">
      <c r="A122" s="3">
        <v>120</v>
      </c>
      <c r="F122" s="12" t="e">
        <f t="shared" si="4"/>
        <v>#DIV/0!</v>
      </c>
      <c r="H122" s="12" t="e">
        <f t="shared" si="5"/>
        <v>#DIV/0!</v>
      </c>
      <c r="K122" s="43"/>
      <c r="M122" s="45" t="s">
        <v>77</v>
      </c>
      <c r="O122" s="46" t="s">
        <v>79</v>
      </c>
      <c r="Q122" s="7">
        <f>VLOOKUP(P122,'握力判定　男性用（変更厳禁）'!$B$11:$C$16,2,TRUE)</f>
        <v>0</v>
      </c>
      <c r="S122" s="7">
        <f>VLOOKUP(R122,'長座位体前屈判定用　男性用（変更厳禁）'!$B$11:$C$16,2,TRUE)</f>
        <v>0</v>
      </c>
      <c r="U122" s="7">
        <f>VLOOKUP(T122,'開眼片足立ち判定　男性用（変更厳禁）'!$B$11:$C$16,2,TRUE)</f>
        <v>0</v>
      </c>
      <c r="W122" s="7">
        <f>VLOOKUP(V122,'5m歩行判定　男性用（変更厳禁）'!$B$11:$C$16,2,TRUE)</f>
        <v>5</v>
      </c>
      <c r="Y122" s="7">
        <f>VLOOKUP(X122,'TUG判定　男性用（変更厳禁）'!$B$11:$C$16,2,TRUE)</f>
        <v>5</v>
      </c>
      <c r="AA122" s="58">
        <f>VLOOKUP(Z122,'ファンクショナルリーチ判定　男性用（変更厳禁）'!$B$11:$C$16,2,TRUE)</f>
        <v>0</v>
      </c>
      <c r="AB122" s="7">
        <f t="shared" si="6"/>
        <v>10</v>
      </c>
      <c r="AC122" s="63"/>
      <c r="AD122" s="63"/>
      <c r="AE122" s="67"/>
      <c r="AF122" s="61"/>
      <c r="AG122" s="7"/>
      <c r="AH122" s="7"/>
      <c r="AI122" s="7"/>
      <c r="AJ122" s="7"/>
      <c r="AL122" s="51" t="s">
        <v>77</v>
      </c>
      <c r="AN122" s="52" t="s">
        <v>79</v>
      </c>
      <c r="AP122" s="8">
        <f>VLOOKUP(AO122,'握力判定　男性用（変更厳禁）'!$B$11:$C$16,2,TRUE)</f>
        <v>0</v>
      </c>
      <c r="AR122" s="8">
        <f>VLOOKUP(AQ122,'長座位体前屈判定用　男性用（変更厳禁）'!$B$11:$C$16,2,TRUE)</f>
        <v>0</v>
      </c>
      <c r="AT122" s="8">
        <f>VLOOKUP(AS122,'開眼片足立ち判定　男性用（変更厳禁）'!$B$11:$C$16,2,TRUE)</f>
        <v>0</v>
      </c>
      <c r="AV122" s="8">
        <f>VLOOKUP(AU122,'5m歩行判定　男性用（変更厳禁）'!$B$11:$C$16,2,TRUE)</f>
        <v>5</v>
      </c>
      <c r="AX122" s="8">
        <f>VLOOKUP(AW122,'TUG判定　男性用（変更厳禁）'!$B$11:$C$16,2,TRUE)</f>
        <v>5</v>
      </c>
      <c r="AZ122" s="8">
        <f>VLOOKUP(AY122,'ファンクショナルリーチ判定　男性用（変更厳禁）'!$B$11:$C$16,2,TRUE)</f>
        <v>0</v>
      </c>
      <c r="BA122" s="81">
        <f t="shared" si="7"/>
        <v>10</v>
      </c>
      <c r="BB122" s="70"/>
      <c r="BC122" s="70"/>
      <c r="BD122" s="78"/>
      <c r="BE122" s="69"/>
      <c r="BF122" s="8"/>
      <c r="BG122" s="8"/>
      <c r="BH122" s="8"/>
      <c r="BI122" s="73"/>
    </row>
    <row r="123" spans="1:61">
      <c r="A123" s="3">
        <v>121</v>
      </c>
      <c r="F123" s="12" t="e">
        <f t="shared" si="4"/>
        <v>#DIV/0!</v>
      </c>
      <c r="H123" s="12" t="e">
        <f t="shared" si="5"/>
        <v>#DIV/0!</v>
      </c>
      <c r="K123" s="43"/>
      <c r="M123" s="45" t="s">
        <v>77</v>
      </c>
      <c r="O123" s="46" t="s">
        <v>79</v>
      </c>
      <c r="Q123" s="7">
        <f>VLOOKUP(P123,'握力判定　男性用（変更厳禁）'!$B$11:$C$16,2,TRUE)</f>
        <v>0</v>
      </c>
      <c r="S123" s="7">
        <f>VLOOKUP(R123,'長座位体前屈判定用　男性用（変更厳禁）'!$B$11:$C$16,2,TRUE)</f>
        <v>0</v>
      </c>
      <c r="U123" s="7">
        <f>VLOOKUP(T123,'開眼片足立ち判定　男性用（変更厳禁）'!$B$11:$C$16,2,TRUE)</f>
        <v>0</v>
      </c>
      <c r="W123" s="7">
        <f>VLOOKUP(V123,'5m歩行判定　男性用（変更厳禁）'!$B$11:$C$16,2,TRUE)</f>
        <v>5</v>
      </c>
      <c r="Y123" s="7">
        <f>VLOOKUP(X123,'TUG判定　男性用（変更厳禁）'!$B$11:$C$16,2,TRUE)</f>
        <v>5</v>
      </c>
      <c r="AA123" s="58">
        <f>VLOOKUP(Z123,'ファンクショナルリーチ判定　男性用（変更厳禁）'!$B$11:$C$16,2,TRUE)</f>
        <v>0</v>
      </c>
      <c r="AB123" s="7">
        <f t="shared" si="6"/>
        <v>10</v>
      </c>
      <c r="AC123" s="63"/>
      <c r="AD123" s="63"/>
      <c r="AE123" s="67"/>
      <c r="AF123" s="61"/>
      <c r="AG123" s="7"/>
      <c r="AH123" s="7"/>
      <c r="AI123" s="7"/>
      <c r="AJ123" s="7"/>
      <c r="AL123" s="51" t="s">
        <v>77</v>
      </c>
      <c r="AN123" s="52" t="s">
        <v>79</v>
      </c>
      <c r="AP123" s="8">
        <f>VLOOKUP(AO123,'握力判定　男性用（変更厳禁）'!$B$11:$C$16,2,TRUE)</f>
        <v>0</v>
      </c>
      <c r="AR123" s="8">
        <f>VLOOKUP(AQ123,'長座位体前屈判定用　男性用（変更厳禁）'!$B$11:$C$16,2,TRUE)</f>
        <v>0</v>
      </c>
      <c r="AT123" s="8">
        <f>VLOOKUP(AS123,'開眼片足立ち判定　男性用（変更厳禁）'!$B$11:$C$16,2,TRUE)</f>
        <v>0</v>
      </c>
      <c r="AV123" s="8">
        <f>VLOOKUP(AU123,'5m歩行判定　男性用（変更厳禁）'!$B$11:$C$16,2,TRUE)</f>
        <v>5</v>
      </c>
      <c r="AX123" s="8">
        <f>VLOOKUP(AW123,'TUG判定　男性用（変更厳禁）'!$B$11:$C$16,2,TRUE)</f>
        <v>5</v>
      </c>
      <c r="AZ123" s="8">
        <f>VLOOKUP(AY123,'ファンクショナルリーチ判定　男性用（変更厳禁）'!$B$11:$C$16,2,TRUE)</f>
        <v>0</v>
      </c>
      <c r="BA123" s="81">
        <f t="shared" si="7"/>
        <v>10</v>
      </c>
      <c r="BB123" s="70"/>
      <c r="BC123" s="70"/>
      <c r="BD123" s="78"/>
      <c r="BE123" s="69"/>
      <c r="BF123" s="8"/>
      <c r="BG123" s="8"/>
      <c r="BH123" s="8"/>
      <c r="BI123" s="73"/>
    </row>
    <row r="124" spans="1:61">
      <c r="A124" s="3">
        <v>122</v>
      </c>
      <c r="F124" s="12" t="e">
        <f t="shared" si="4"/>
        <v>#DIV/0!</v>
      </c>
      <c r="H124" s="12" t="e">
        <f t="shared" si="5"/>
        <v>#DIV/0!</v>
      </c>
      <c r="K124" s="43"/>
      <c r="M124" s="45" t="s">
        <v>77</v>
      </c>
      <c r="O124" s="46" t="s">
        <v>79</v>
      </c>
      <c r="Q124" s="7">
        <f>VLOOKUP(P124,'握力判定　男性用（変更厳禁）'!$B$11:$C$16,2,TRUE)</f>
        <v>0</v>
      </c>
      <c r="S124" s="7">
        <f>VLOOKUP(R124,'長座位体前屈判定用　男性用（変更厳禁）'!$B$11:$C$16,2,TRUE)</f>
        <v>0</v>
      </c>
      <c r="U124" s="7">
        <f>VLOOKUP(T124,'開眼片足立ち判定　男性用（変更厳禁）'!$B$11:$C$16,2,TRUE)</f>
        <v>0</v>
      </c>
      <c r="W124" s="7">
        <f>VLOOKUP(V124,'5m歩行判定　男性用（変更厳禁）'!$B$11:$C$16,2,TRUE)</f>
        <v>5</v>
      </c>
      <c r="Y124" s="7">
        <f>VLOOKUP(X124,'TUG判定　男性用（変更厳禁）'!$B$11:$C$16,2,TRUE)</f>
        <v>5</v>
      </c>
      <c r="AA124" s="58">
        <f>VLOOKUP(Z124,'ファンクショナルリーチ判定　男性用（変更厳禁）'!$B$11:$C$16,2,TRUE)</f>
        <v>0</v>
      </c>
      <c r="AB124" s="7">
        <f t="shared" si="6"/>
        <v>10</v>
      </c>
      <c r="AC124" s="63"/>
      <c r="AD124" s="63"/>
      <c r="AE124" s="67"/>
      <c r="AF124" s="61"/>
      <c r="AG124" s="7"/>
      <c r="AH124" s="7"/>
      <c r="AI124" s="7"/>
      <c r="AJ124" s="7"/>
      <c r="AL124" s="51" t="s">
        <v>77</v>
      </c>
      <c r="AN124" s="52" t="s">
        <v>79</v>
      </c>
      <c r="AP124" s="8">
        <f>VLOOKUP(AO124,'握力判定　男性用（変更厳禁）'!$B$11:$C$16,2,TRUE)</f>
        <v>0</v>
      </c>
      <c r="AR124" s="8">
        <f>VLOOKUP(AQ124,'長座位体前屈判定用　男性用（変更厳禁）'!$B$11:$C$16,2,TRUE)</f>
        <v>0</v>
      </c>
      <c r="AT124" s="8">
        <f>VLOOKUP(AS124,'開眼片足立ち判定　男性用（変更厳禁）'!$B$11:$C$16,2,TRUE)</f>
        <v>0</v>
      </c>
      <c r="AV124" s="8">
        <f>VLOOKUP(AU124,'5m歩行判定　男性用（変更厳禁）'!$B$11:$C$16,2,TRUE)</f>
        <v>5</v>
      </c>
      <c r="AX124" s="8">
        <f>VLOOKUP(AW124,'TUG判定　男性用（変更厳禁）'!$B$11:$C$16,2,TRUE)</f>
        <v>5</v>
      </c>
      <c r="AZ124" s="8">
        <f>VLOOKUP(AY124,'ファンクショナルリーチ判定　男性用（変更厳禁）'!$B$11:$C$16,2,TRUE)</f>
        <v>0</v>
      </c>
      <c r="BA124" s="81">
        <f t="shared" si="7"/>
        <v>10</v>
      </c>
      <c r="BB124" s="70"/>
      <c r="BC124" s="70"/>
      <c r="BD124" s="78"/>
      <c r="BE124" s="69"/>
      <c r="BF124" s="8"/>
      <c r="BG124" s="8"/>
      <c r="BH124" s="8"/>
      <c r="BI124" s="73"/>
    </row>
    <row r="125" spans="1:61">
      <c r="A125" s="3">
        <v>123</v>
      </c>
      <c r="F125" s="12" t="e">
        <f t="shared" si="4"/>
        <v>#DIV/0!</v>
      </c>
      <c r="H125" s="12" t="e">
        <f t="shared" si="5"/>
        <v>#DIV/0!</v>
      </c>
      <c r="K125" s="43"/>
      <c r="M125" s="45" t="s">
        <v>77</v>
      </c>
      <c r="O125" s="46" t="s">
        <v>79</v>
      </c>
      <c r="Q125" s="7">
        <f>VLOOKUP(P125,'握力判定　男性用（変更厳禁）'!$B$11:$C$16,2,TRUE)</f>
        <v>0</v>
      </c>
      <c r="S125" s="7">
        <f>VLOOKUP(R125,'長座位体前屈判定用　男性用（変更厳禁）'!$B$11:$C$16,2,TRUE)</f>
        <v>0</v>
      </c>
      <c r="U125" s="7">
        <f>VLOOKUP(T125,'開眼片足立ち判定　男性用（変更厳禁）'!$B$11:$C$16,2,TRUE)</f>
        <v>0</v>
      </c>
      <c r="W125" s="7">
        <f>VLOOKUP(V125,'5m歩行判定　男性用（変更厳禁）'!$B$11:$C$16,2,TRUE)</f>
        <v>5</v>
      </c>
      <c r="Y125" s="7">
        <f>VLOOKUP(X125,'TUG判定　男性用（変更厳禁）'!$B$11:$C$16,2,TRUE)</f>
        <v>5</v>
      </c>
      <c r="AA125" s="58">
        <f>VLOOKUP(Z125,'ファンクショナルリーチ判定　男性用（変更厳禁）'!$B$11:$C$16,2,TRUE)</f>
        <v>0</v>
      </c>
      <c r="AB125" s="7">
        <f t="shared" si="6"/>
        <v>10</v>
      </c>
      <c r="AC125" s="63"/>
      <c r="AD125" s="63"/>
      <c r="AE125" s="67"/>
      <c r="AF125" s="61"/>
      <c r="AG125" s="7"/>
      <c r="AH125" s="7"/>
      <c r="AI125" s="7"/>
      <c r="AJ125" s="7"/>
      <c r="AL125" s="51" t="s">
        <v>77</v>
      </c>
      <c r="AN125" s="52" t="s">
        <v>79</v>
      </c>
      <c r="AP125" s="8">
        <f>VLOOKUP(AO125,'握力判定　男性用（変更厳禁）'!$B$11:$C$16,2,TRUE)</f>
        <v>0</v>
      </c>
      <c r="AR125" s="8">
        <f>VLOOKUP(AQ125,'長座位体前屈判定用　男性用（変更厳禁）'!$B$11:$C$16,2,TRUE)</f>
        <v>0</v>
      </c>
      <c r="AT125" s="8">
        <f>VLOOKUP(AS125,'開眼片足立ち判定　男性用（変更厳禁）'!$B$11:$C$16,2,TRUE)</f>
        <v>0</v>
      </c>
      <c r="AV125" s="8">
        <f>VLOOKUP(AU125,'5m歩行判定　男性用（変更厳禁）'!$B$11:$C$16,2,TRUE)</f>
        <v>5</v>
      </c>
      <c r="AX125" s="8">
        <f>VLOOKUP(AW125,'TUG判定　男性用（変更厳禁）'!$B$11:$C$16,2,TRUE)</f>
        <v>5</v>
      </c>
      <c r="AZ125" s="8">
        <f>VLOOKUP(AY125,'ファンクショナルリーチ判定　男性用（変更厳禁）'!$B$11:$C$16,2,TRUE)</f>
        <v>0</v>
      </c>
      <c r="BA125" s="81">
        <f t="shared" si="7"/>
        <v>10</v>
      </c>
      <c r="BB125" s="70"/>
      <c r="BC125" s="70"/>
      <c r="BD125" s="78"/>
      <c r="BE125" s="69"/>
      <c r="BF125" s="8"/>
      <c r="BG125" s="8"/>
      <c r="BH125" s="8"/>
      <c r="BI125" s="73"/>
    </row>
    <row r="126" spans="1:61">
      <c r="A126" s="3">
        <v>124</v>
      </c>
      <c r="F126" s="12" t="e">
        <f t="shared" si="4"/>
        <v>#DIV/0!</v>
      </c>
      <c r="H126" s="12" t="e">
        <f t="shared" si="5"/>
        <v>#DIV/0!</v>
      </c>
      <c r="K126" s="43"/>
      <c r="M126" s="45" t="s">
        <v>77</v>
      </c>
      <c r="O126" s="46" t="s">
        <v>79</v>
      </c>
      <c r="Q126" s="7">
        <f>VLOOKUP(P126,'握力判定　男性用（変更厳禁）'!$B$11:$C$16,2,TRUE)</f>
        <v>0</v>
      </c>
      <c r="S126" s="7">
        <f>VLOOKUP(R126,'長座位体前屈判定用　男性用（変更厳禁）'!$B$11:$C$16,2,TRUE)</f>
        <v>0</v>
      </c>
      <c r="U126" s="7">
        <f>VLOOKUP(T126,'開眼片足立ち判定　男性用（変更厳禁）'!$B$11:$C$16,2,TRUE)</f>
        <v>0</v>
      </c>
      <c r="W126" s="7">
        <f>VLOOKUP(V126,'5m歩行判定　男性用（変更厳禁）'!$B$11:$C$16,2,TRUE)</f>
        <v>5</v>
      </c>
      <c r="Y126" s="7">
        <f>VLOOKUP(X126,'TUG判定　男性用（変更厳禁）'!$B$11:$C$16,2,TRUE)</f>
        <v>5</v>
      </c>
      <c r="AA126" s="58">
        <f>VLOOKUP(Z126,'ファンクショナルリーチ判定　男性用（変更厳禁）'!$B$11:$C$16,2,TRUE)</f>
        <v>0</v>
      </c>
      <c r="AB126" s="7">
        <f t="shared" si="6"/>
        <v>10</v>
      </c>
      <c r="AC126" s="63"/>
      <c r="AD126" s="63"/>
      <c r="AE126" s="67"/>
      <c r="AF126" s="61"/>
      <c r="AG126" s="7"/>
      <c r="AH126" s="7"/>
      <c r="AI126" s="7"/>
      <c r="AJ126" s="7"/>
      <c r="AL126" s="51" t="s">
        <v>77</v>
      </c>
      <c r="AN126" s="52" t="s">
        <v>79</v>
      </c>
      <c r="AP126" s="8">
        <f>VLOOKUP(AO126,'握力判定　男性用（変更厳禁）'!$B$11:$C$16,2,TRUE)</f>
        <v>0</v>
      </c>
      <c r="AR126" s="8">
        <f>VLOOKUP(AQ126,'長座位体前屈判定用　男性用（変更厳禁）'!$B$11:$C$16,2,TRUE)</f>
        <v>0</v>
      </c>
      <c r="AT126" s="8">
        <f>VLOOKUP(AS126,'開眼片足立ち判定　男性用（変更厳禁）'!$B$11:$C$16,2,TRUE)</f>
        <v>0</v>
      </c>
      <c r="AV126" s="8">
        <f>VLOOKUP(AU126,'5m歩行判定　男性用（変更厳禁）'!$B$11:$C$16,2,TRUE)</f>
        <v>5</v>
      </c>
      <c r="AX126" s="8">
        <f>VLOOKUP(AW126,'TUG判定　男性用（変更厳禁）'!$B$11:$C$16,2,TRUE)</f>
        <v>5</v>
      </c>
      <c r="AZ126" s="8">
        <f>VLOOKUP(AY126,'ファンクショナルリーチ判定　男性用（変更厳禁）'!$B$11:$C$16,2,TRUE)</f>
        <v>0</v>
      </c>
      <c r="BA126" s="81">
        <f t="shared" si="7"/>
        <v>10</v>
      </c>
      <c r="BB126" s="70"/>
      <c r="BC126" s="70"/>
      <c r="BD126" s="78"/>
      <c r="BE126" s="69"/>
      <c r="BF126" s="8"/>
      <c r="BG126" s="8"/>
      <c r="BH126" s="8"/>
      <c r="BI126" s="73"/>
    </row>
    <row r="127" spans="1:61">
      <c r="A127" s="3">
        <v>125</v>
      </c>
      <c r="F127" s="12" t="e">
        <f t="shared" si="4"/>
        <v>#DIV/0!</v>
      </c>
      <c r="H127" s="12" t="e">
        <f t="shared" si="5"/>
        <v>#DIV/0!</v>
      </c>
      <c r="K127" s="43"/>
      <c r="M127" s="45" t="s">
        <v>77</v>
      </c>
      <c r="O127" s="46" t="s">
        <v>79</v>
      </c>
      <c r="Q127" s="7">
        <f>VLOOKUP(P127,'握力判定　男性用（変更厳禁）'!$B$11:$C$16,2,TRUE)</f>
        <v>0</v>
      </c>
      <c r="S127" s="7">
        <f>VLOOKUP(R127,'長座位体前屈判定用　男性用（変更厳禁）'!$B$11:$C$16,2,TRUE)</f>
        <v>0</v>
      </c>
      <c r="U127" s="7">
        <f>VLOOKUP(T127,'開眼片足立ち判定　男性用（変更厳禁）'!$B$11:$C$16,2,TRUE)</f>
        <v>0</v>
      </c>
      <c r="W127" s="7">
        <f>VLOOKUP(V127,'5m歩行判定　男性用（変更厳禁）'!$B$11:$C$16,2,TRUE)</f>
        <v>5</v>
      </c>
      <c r="Y127" s="7">
        <f>VLOOKUP(X127,'TUG判定　男性用（変更厳禁）'!$B$11:$C$16,2,TRUE)</f>
        <v>5</v>
      </c>
      <c r="AA127" s="58">
        <f>VLOOKUP(Z127,'ファンクショナルリーチ判定　男性用（変更厳禁）'!$B$11:$C$16,2,TRUE)</f>
        <v>0</v>
      </c>
      <c r="AB127" s="7">
        <f t="shared" si="6"/>
        <v>10</v>
      </c>
      <c r="AC127" s="63"/>
      <c r="AD127" s="63"/>
      <c r="AE127" s="67"/>
      <c r="AF127" s="61"/>
      <c r="AG127" s="7"/>
      <c r="AH127" s="7"/>
      <c r="AI127" s="7"/>
      <c r="AJ127" s="7"/>
      <c r="AL127" s="51" t="s">
        <v>77</v>
      </c>
      <c r="AN127" s="52" t="s">
        <v>79</v>
      </c>
      <c r="AP127" s="8">
        <f>VLOOKUP(AO127,'握力判定　男性用（変更厳禁）'!$B$11:$C$16,2,TRUE)</f>
        <v>0</v>
      </c>
      <c r="AR127" s="8">
        <f>VLOOKUP(AQ127,'長座位体前屈判定用　男性用（変更厳禁）'!$B$11:$C$16,2,TRUE)</f>
        <v>0</v>
      </c>
      <c r="AT127" s="8">
        <f>VLOOKUP(AS127,'開眼片足立ち判定　男性用（変更厳禁）'!$B$11:$C$16,2,TRUE)</f>
        <v>0</v>
      </c>
      <c r="AV127" s="8">
        <f>VLOOKUP(AU127,'5m歩行判定　男性用（変更厳禁）'!$B$11:$C$16,2,TRUE)</f>
        <v>5</v>
      </c>
      <c r="AX127" s="8">
        <f>VLOOKUP(AW127,'TUG判定　男性用（変更厳禁）'!$B$11:$C$16,2,TRUE)</f>
        <v>5</v>
      </c>
      <c r="AZ127" s="8">
        <f>VLOOKUP(AY127,'ファンクショナルリーチ判定　男性用（変更厳禁）'!$B$11:$C$16,2,TRUE)</f>
        <v>0</v>
      </c>
      <c r="BA127" s="81">
        <f t="shared" si="7"/>
        <v>10</v>
      </c>
      <c r="BB127" s="70"/>
      <c r="BC127" s="70"/>
      <c r="BD127" s="78"/>
      <c r="BE127" s="69"/>
      <c r="BF127" s="8"/>
      <c r="BG127" s="8"/>
      <c r="BH127" s="8"/>
      <c r="BI127" s="73"/>
    </row>
    <row r="128" spans="1:61">
      <c r="A128" s="3">
        <v>126</v>
      </c>
      <c r="F128" s="12" t="e">
        <f t="shared" si="4"/>
        <v>#DIV/0!</v>
      </c>
      <c r="H128" s="12" t="e">
        <f t="shared" si="5"/>
        <v>#DIV/0!</v>
      </c>
      <c r="K128" s="43"/>
      <c r="M128" s="45" t="s">
        <v>77</v>
      </c>
      <c r="O128" s="46" t="s">
        <v>79</v>
      </c>
      <c r="Q128" s="7">
        <f>VLOOKUP(P128,'握力判定　男性用（変更厳禁）'!$B$11:$C$16,2,TRUE)</f>
        <v>0</v>
      </c>
      <c r="S128" s="7">
        <f>VLOOKUP(R128,'長座位体前屈判定用　男性用（変更厳禁）'!$B$11:$C$16,2,TRUE)</f>
        <v>0</v>
      </c>
      <c r="U128" s="7">
        <f>VLOOKUP(T128,'開眼片足立ち判定　男性用（変更厳禁）'!$B$11:$C$16,2,TRUE)</f>
        <v>0</v>
      </c>
      <c r="W128" s="7">
        <f>VLOOKUP(V128,'5m歩行判定　男性用（変更厳禁）'!$B$11:$C$16,2,TRUE)</f>
        <v>5</v>
      </c>
      <c r="Y128" s="7">
        <f>VLOOKUP(X128,'TUG判定　男性用（変更厳禁）'!$B$11:$C$16,2,TRUE)</f>
        <v>5</v>
      </c>
      <c r="AA128" s="58">
        <f>VLOOKUP(Z128,'ファンクショナルリーチ判定　男性用（変更厳禁）'!$B$11:$C$16,2,TRUE)</f>
        <v>0</v>
      </c>
      <c r="AB128" s="7">
        <f t="shared" si="6"/>
        <v>10</v>
      </c>
      <c r="AC128" s="63"/>
      <c r="AD128" s="63"/>
      <c r="AE128" s="67"/>
      <c r="AF128" s="61"/>
      <c r="AG128" s="7"/>
      <c r="AH128" s="7"/>
      <c r="AI128" s="7"/>
      <c r="AJ128" s="7"/>
      <c r="AL128" s="51" t="s">
        <v>77</v>
      </c>
      <c r="AN128" s="52" t="s">
        <v>79</v>
      </c>
      <c r="AP128" s="8">
        <f>VLOOKUP(AO128,'握力判定　男性用（変更厳禁）'!$B$11:$C$16,2,TRUE)</f>
        <v>0</v>
      </c>
      <c r="AR128" s="8">
        <f>VLOOKUP(AQ128,'長座位体前屈判定用　男性用（変更厳禁）'!$B$11:$C$16,2,TRUE)</f>
        <v>0</v>
      </c>
      <c r="AT128" s="8">
        <f>VLOOKUP(AS128,'開眼片足立ち判定　男性用（変更厳禁）'!$B$11:$C$16,2,TRUE)</f>
        <v>0</v>
      </c>
      <c r="AV128" s="8">
        <f>VLOOKUP(AU128,'5m歩行判定　男性用（変更厳禁）'!$B$11:$C$16,2,TRUE)</f>
        <v>5</v>
      </c>
      <c r="AX128" s="8">
        <f>VLOOKUP(AW128,'TUG判定　男性用（変更厳禁）'!$B$11:$C$16,2,TRUE)</f>
        <v>5</v>
      </c>
      <c r="AZ128" s="8">
        <f>VLOOKUP(AY128,'ファンクショナルリーチ判定　男性用（変更厳禁）'!$B$11:$C$16,2,TRUE)</f>
        <v>0</v>
      </c>
      <c r="BA128" s="81">
        <f t="shared" si="7"/>
        <v>10</v>
      </c>
      <c r="BB128" s="70"/>
      <c r="BC128" s="70"/>
      <c r="BD128" s="78"/>
      <c r="BE128" s="69"/>
      <c r="BF128" s="8"/>
      <c r="BG128" s="8"/>
      <c r="BH128" s="8"/>
      <c r="BI128" s="73"/>
    </row>
    <row r="129" spans="1:61">
      <c r="A129" s="3">
        <v>127</v>
      </c>
      <c r="F129" s="12" t="e">
        <f t="shared" si="4"/>
        <v>#DIV/0!</v>
      </c>
      <c r="H129" s="12" t="e">
        <f t="shared" si="5"/>
        <v>#DIV/0!</v>
      </c>
      <c r="K129" s="43"/>
      <c r="M129" s="45" t="s">
        <v>77</v>
      </c>
      <c r="O129" s="46" t="s">
        <v>79</v>
      </c>
      <c r="Q129" s="7">
        <f>VLOOKUP(P129,'握力判定　男性用（変更厳禁）'!$B$11:$C$16,2,TRUE)</f>
        <v>0</v>
      </c>
      <c r="S129" s="7">
        <f>VLOOKUP(R129,'長座位体前屈判定用　男性用（変更厳禁）'!$B$11:$C$16,2,TRUE)</f>
        <v>0</v>
      </c>
      <c r="U129" s="7">
        <f>VLOOKUP(T129,'開眼片足立ち判定　男性用（変更厳禁）'!$B$11:$C$16,2,TRUE)</f>
        <v>0</v>
      </c>
      <c r="W129" s="7">
        <f>VLOOKUP(V129,'5m歩行判定　男性用（変更厳禁）'!$B$11:$C$16,2,TRUE)</f>
        <v>5</v>
      </c>
      <c r="Y129" s="7">
        <f>VLOOKUP(X129,'TUG判定　男性用（変更厳禁）'!$B$11:$C$16,2,TRUE)</f>
        <v>5</v>
      </c>
      <c r="AA129" s="58">
        <f>VLOOKUP(Z129,'ファンクショナルリーチ判定　男性用（変更厳禁）'!$B$11:$C$16,2,TRUE)</f>
        <v>0</v>
      </c>
      <c r="AB129" s="7">
        <f t="shared" si="6"/>
        <v>10</v>
      </c>
      <c r="AC129" s="63"/>
      <c r="AD129" s="63"/>
      <c r="AE129" s="67"/>
      <c r="AF129" s="61"/>
      <c r="AG129" s="7"/>
      <c r="AH129" s="7"/>
      <c r="AI129" s="7"/>
      <c r="AJ129" s="7"/>
      <c r="AL129" s="51" t="s">
        <v>77</v>
      </c>
      <c r="AN129" s="52" t="s">
        <v>79</v>
      </c>
      <c r="AP129" s="8">
        <f>VLOOKUP(AO129,'握力判定　男性用（変更厳禁）'!$B$11:$C$16,2,TRUE)</f>
        <v>0</v>
      </c>
      <c r="AR129" s="8">
        <f>VLOOKUP(AQ129,'長座位体前屈判定用　男性用（変更厳禁）'!$B$11:$C$16,2,TRUE)</f>
        <v>0</v>
      </c>
      <c r="AT129" s="8">
        <f>VLOOKUP(AS129,'開眼片足立ち判定　男性用（変更厳禁）'!$B$11:$C$16,2,TRUE)</f>
        <v>0</v>
      </c>
      <c r="AV129" s="8">
        <f>VLOOKUP(AU129,'5m歩行判定　男性用（変更厳禁）'!$B$11:$C$16,2,TRUE)</f>
        <v>5</v>
      </c>
      <c r="AX129" s="8">
        <f>VLOOKUP(AW129,'TUG判定　男性用（変更厳禁）'!$B$11:$C$16,2,TRUE)</f>
        <v>5</v>
      </c>
      <c r="AZ129" s="8">
        <f>VLOOKUP(AY129,'ファンクショナルリーチ判定　男性用（変更厳禁）'!$B$11:$C$16,2,TRUE)</f>
        <v>0</v>
      </c>
      <c r="BA129" s="81">
        <f t="shared" si="7"/>
        <v>10</v>
      </c>
      <c r="BB129" s="70"/>
      <c r="BC129" s="70"/>
      <c r="BD129" s="78"/>
      <c r="BE129" s="69"/>
      <c r="BF129" s="8"/>
      <c r="BG129" s="8"/>
      <c r="BH129" s="8"/>
      <c r="BI129" s="73"/>
    </row>
    <row r="130" spans="1:61">
      <c r="A130" s="3">
        <v>128</v>
      </c>
      <c r="F130" s="12" t="e">
        <f t="shared" si="4"/>
        <v>#DIV/0!</v>
      </c>
      <c r="H130" s="12" t="e">
        <f t="shared" si="5"/>
        <v>#DIV/0!</v>
      </c>
      <c r="K130" s="43"/>
      <c r="M130" s="45" t="s">
        <v>77</v>
      </c>
      <c r="O130" s="46" t="s">
        <v>79</v>
      </c>
      <c r="Q130" s="7">
        <f>VLOOKUP(P130,'握力判定　男性用（変更厳禁）'!$B$11:$C$16,2,TRUE)</f>
        <v>0</v>
      </c>
      <c r="S130" s="7">
        <f>VLOOKUP(R130,'長座位体前屈判定用　男性用（変更厳禁）'!$B$11:$C$16,2,TRUE)</f>
        <v>0</v>
      </c>
      <c r="U130" s="7">
        <f>VLOOKUP(T130,'開眼片足立ち判定　男性用（変更厳禁）'!$B$11:$C$16,2,TRUE)</f>
        <v>0</v>
      </c>
      <c r="W130" s="7">
        <f>VLOOKUP(V130,'5m歩行判定　男性用（変更厳禁）'!$B$11:$C$16,2,TRUE)</f>
        <v>5</v>
      </c>
      <c r="Y130" s="7">
        <f>VLOOKUP(X130,'TUG判定　男性用（変更厳禁）'!$B$11:$C$16,2,TRUE)</f>
        <v>5</v>
      </c>
      <c r="AA130" s="58">
        <f>VLOOKUP(Z130,'ファンクショナルリーチ判定　男性用（変更厳禁）'!$B$11:$C$16,2,TRUE)</f>
        <v>0</v>
      </c>
      <c r="AB130" s="7">
        <f t="shared" si="6"/>
        <v>10</v>
      </c>
      <c r="AC130" s="63"/>
      <c r="AD130" s="63"/>
      <c r="AE130" s="67"/>
      <c r="AF130" s="61"/>
      <c r="AG130" s="7"/>
      <c r="AH130" s="7"/>
      <c r="AI130" s="7"/>
      <c r="AJ130" s="7"/>
      <c r="AL130" s="51" t="s">
        <v>77</v>
      </c>
      <c r="AN130" s="52" t="s">
        <v>79</v>
      </c>
      <c r="AP130" s="8">
        <f>VLOOKUP(AO130,'握力判定　男性用（変更厳禁）'!$B$11:$C$16,2,TRUE)</f>
        <v>0</v>
      </c>
      <c r="AR130" s="8">
        <f>VLOOKUP(AQ130,'長座位体前屈判定用　男性用（変更厳禁）'!$B$11:$C$16,2,TRUE)</f>
        <v>0</v>
      </c>
      <c r="AT130" s="8">
        <f>VLOOKUP(AS130,'開眼片足立ち判定　男性用（変更厳禁）'!$B$11:$C$16,2,TRUE)</f>
        <v>0</v>
      </c>
      <c r="AV130" s="8">
        <f>VLOOKUP(AU130,'5m歩行判定　男性用（変更厳禁）'!$B$11:$C$16,2,TRUE)</f>
        <v>5</v>
      </c>
      <c r="AX130" s="8">
        <f>VLOOKUP(AW130,'TUG判定　男性用（変更厳禁）'!$B$11:$C$16,2,TRUE)</f>
        <v>5</v>
      </c>
      <c r="AZ130" s="8">
        <f>VLOOKUP(AY130,'ファンクショナルリーチ判定　男性用（変更厳禁）'!$B$11:$C$16,2,TRUE)</f>
        <v>0</v>
      </c>
      <c r="BA130" s="81">
        <f t="shared" si="7"/>
        <v>10</v>
      </c>
      <c r="BB130" s="70"/>
      <c r="BC130" s="70"/>
      <c r="BD130" s="78"/>
      <c r="BE130" s="69"/>
      <c r="BF130" s="8"/>
      <c r="BG130" s="8"/>
      <c r="BH130" s="8"/>
      <c r="BI130" s="73"/>
    </row>
    <row r="131" spans="1:61">
      <c r="A131" s="3">
        <v>129</v>
      </c>
      <c r="F131" s="12" t="e">
        <f t="shared" si="4"/>
        <v>#DIV/0!</v>
      </c>
      <c r="H131" s="12" t="e">
        <f t="shared" si="5"/>
        <v>#DIV/0!</v>
      </c>
      <c r="K131" s="43"/>
      <c r="M131" s="45" t="s">
        <v>77</v>
      </c>
      <c r="O131" s="46" t="s">
        <v>79</v>
      </c>
      <c r="Q131" s="7">
        <f>VLOOKUP(P131,'握力判定　男性用（変更厳禁）'!$B$11:$C$16,2,TRUE)</f>
        <v>0</v>
      </c>
      <c r="S131" s="7">
        <f>VLOOKUP(R131,'長座位体前屈判定用　男性用（変更厳禁）'!$B$11:$C$16,2,TRUE)</f>
        <v>0</v>
      </c>
      <c r="U131" s="7">
        <f>VLOOKUP(T131,'開眼片足立ち判定　男性用（変更厳禁）'!$B$11:$C$16,2,TRUE)</f>
        <v>0</v>
      </c>
      <c r="W131" s="7">
        <f>VLOOKUP(V131,'5m歩行判定　男性用（変更厳禁）'!$B$11:$C$16,2,TRUE)</f>
        <v>5</v>
      </c>
      <c r="Y131" s="7">
        <f>VLOOKUP(X131,'TUG判定　男性用（変更厳禁）'!$B$11:$C$16,2,TRUE)</f>
        <v>5</v>
      </c>
      <c r="AA131" s="58">
        <f>VLOOKUP(Z131,'ファンクショナルリーチ判定　男性用（変更厳禁）'!$B$11:$C$16,2,TRUE)</f>
        <v>0</v>
      </c>
      <c r="AB131" s="7">
        <f t="shared" si="6"/>
        <v>10</v>
      </c>
      <c r="AC131" s="63"/>
      <c r="AD131" s="63"/>
      <c r="AE131" s="67"/>
      <c r="AF131" s="61"/>
      <c r="AG131" s="7"/>
      <c r="AH131" s="7"/>
      <c r="AI131" s="7"/>
      <c r="AJ131" s="7"/>
      <c r="AL131" s="51" t="s">
        <v>77</v>
      </c>
      <c r="AN131" s="52" t="s">
        <v>79</v>
      </c>
      <c r="AP131" s="8">
        <f>VLOOKUP(AO131,'握力判定　男性用（変更厳禁）'!$B$11:$C$16,2,TRUE)</f>
        <v>0</v>
      </c>
      <c r="AR131" s="8">
        <f>VLOOKUP(AQ131,'長座位体前屈判定用　男性用（変更厳禁）'!$B$11:$C$16,2,TRUE)</f>
        <v>0</v>
      </c>
      <c r="AT131" s="8">
        <f>VLOOKUP(AS131,'開眼片足立ち判定　男性用（変更厳禁）'!$B$11:$C$16,2,TRUE)</f>
        <v>0</v>
      </c>
      <c r="AV131" s="8">
        <f>VLOOKUP(AU131,'5m歩行判定　男性用（変更厳禁）'!$B$11:$C$16,2,TRUE)</f>
        <v>5</v>
      </c>
      <c r="AX131" s="8">
        <f>VLOOKUP(AW131,'TUG判定　男性用（変更厳禁）'!$B$11:$C$16,2,TRUE)</f>
        <v>5</v>
      </c>
      <c r="AZ131" s="8">
        <f>VLOOKUP(AY131,'ファンクショナルリーチ判定　男性用（変更厳禁）'!$B$11:$C$16,2,TRUE)</f>
        <v>0</v>
      </c>
      <c r="BA131" s="81">
        <f t="shared" si="7"/>
        <v>10</v>
      </c>
      <c r="BB131" s="70"/>
      <c r="BC131" s="70"/>
      <c r="BD131" s="78"/>
      <c r="BE131" s="69"/>
      <c r="BF131" s="8"/>
      <c r="BG131" s="8"/>
      <c r="BH131" s="8"/>
      <c r="BI131" s="73"/>
    </row>
    <row r="132" spans="1:61">
      <c r="A132" s="3">
        <v>130</v>
      </c>
      <c r="F132" s="12" t="e">
        <f t="shared" ref="F132:F195" si="8">E132/(D132*D132)</f>
        <v>#DIV/0!</v>
      </c>
      <c r="H132" s="12" t="e">
        <f t="shared" ref="H132:H195" si="9">G132/(D132*D132)</f>
        <v>#DIV/0!</v>
      </c>
      <c r="K132" s="43"/>
      <c r="M132" s="45" t="s">
        <v>77</v>
      </c>
      <c r="O132" s="46" t="s">
        <v>79</v>
      </c>
      <c r="Q132" s="7">
        <f>VLOOKUP(P132,'握力判定　男性用（変更厳禁）'!$B$11:$C$16,2,TRUE)</f>
        <v>0</v>
      </c>
      <c r="S132" s="7">
        <f>VLOOKUP(R132,'長座位体前屈判定用　男性用（変更厳禁）'!$B$11:$C$16,2,TRUE)</f>
        <v>0</v>
      </c>
      <c r="U132" s="7">
        <f>VLOOKUP(T132,'開眼片足立ち判定　男性用（変更厳禁）'!$B$11:$C$16,2,TRUE)</f>
        <v>0</v>
      </c>
      <c r="W132" s="7">
        <f>VLOOKUP(V132,'5m歩行判定　男性用（変更厳禁）'!$B$11:$C$16,2,TRUE)</f>
        <v>5</v>
      </c>
      <c r="Y132" s="7">
        <f>VLOOKUP(X132,'TUG判定　男性用（変更厳禁）'!$B$11:$C$16,2,TRUE)</f>
        <v>5</v>
      </c>
      <c r="AA132" s="58">
        <f>VLOOKUP(Z132,'ファンクショナルリーチ判定　男性用（変更厳禁）'!$B$11:$C$16,2,TRUE)</f>
        <v>0</v>
      </c>
      <c r="AB132" s="7">
        <f t="shared" ref="AB132:AB195" si="10">SUM(Q132,S132,U132,W132,Y132,AA132)</f>
        <v>10</v>
      </c>
      <c r="AC132" s="63"/>
      <c r="AD132" s="63"/>
      <c r="AE132" s="67"/>
      <c r="AF132" s="61"/>
      <c r="AG132" s="7"/>
      <c r="AH132" s="7"/>
      <c r="AI132" s="7"/>
      <c r="AJ132" s="7"/>
      <c r="AL132" s="51" t="s">
        <v>77</v>
      </c>
      <c r="AN132" s="52" t="s">
        <v>79</v>
      </c>
      <c r="AP132" s="8">
        <f>VLOOKUP(AO132,'握力判定　男性用（変更厳禁）'!$B$11:$C$16,2,TRUE)</f>
        <v>0</v>
      </c>
      <c r="AR132" s="8">
        <f>VLOOKUP(AQ132,'長座位体前屈判定用　男性用（変更厳禁）'!$B$11:$C$16,2,TRUE)</f>
        <v>0</v>
      </c>
      <c r="AT132" s="8">
        <f>VLOOKUP(AS132,'開眼片足立ち判定　男性用（変更厳禁）'!$B$11:$C$16,2,TRUE)</f>
        <v>0</v>
      </c>
      <c r="AV132" s="8">
        <f>VLOOKUP(AU132,'5m歩行判定　男性用（変更厳禁）'!$B$11:$C$16,2,TRUE)</f>
        <v>5</v>
      </c>
      <c r="AX132" s="8">
        <f>VLOOKUP(AW132,'TUG判定　男性用（変更厳禁）'!$B$11:$C$16,2,TRUE)</f>
        <v>5</v>
      </c>
      <c r="AZ132" s="8">
        <f>VLOOKUP(AY132,'ファンクショナルリーチ判定　男性用（変更厳禁）'!$B$11:$C$16,2,TRUE)</f>
        <v>0</v>
      </c>
      <c r="BA132" s="81">
        <f t="shared" ref="BA132:BA195" si="11">SUM(AP132,AR132,AT132,AV132,AX132,AZ132)</f>
        <v>10</v>
      </c>
      <c r="BB132" s="70"/>
      <c r="BC132" s="70"/>
      <c r="BD132" s="78"/>
      <c r="BE132" s="69"/>
      <c r="BF132" s="8"/>
      <c r="BG132" s="8"/>
      <c r="BH132" s="8"/>
      <c r="BI132" s="73"/>
    </row>
    <row r="133" spans="1:61">
      <c r="A133" s="3">
        <v>131</v>
      </c>
      <c r="F133" s="12" t="e">
        <f t="shared" si="8"/>
        <v>#DIV/0!</v>
      </c>
      <c r="H133" s="12" t="e">
        <f t="shared" si="9"/>
        <v>#DIV/0!</v>
      </c>
      <c r="K133" s="43"/>
      <c r="M133" s="45" t="s">
        <v>77</v>
      </c>
      <c r="O133" s="46" t="s">
        <v>79</v>
      </c>
      <c r="Q133" s="7">
        <f>VLOOKUP(P133,'握力判定　男性用（変更厳禁）'!$B$11:$C$16,2,TRUE)</f>
        <v>0</v>
      </c>
      <c r="S133" s="7">
        <f>VLOOKUP(R133,'長座位体前屈判定用　男性用（変更厳禁）'!$B$11:$C$16,2,TRUE)</f>
        <v>0</v>
      </c>
      <c r="U133" s="7">
        <f>VLOOKUP(T133,'開眼片足立ち判定　男性用（変更厳禁）'!$B$11:$C$16,2,TRUE)</f>
        <v>0</v>
      </c>
      <c r="W133" s="7">
        <f>VLOOKUP(V133,'5m歩行判定　男性用（変更厳禁）'!$B$11:$C$16,2,TRUE)</f>
        <v>5</v>
      </c>
      <c r="Y133" s="7">
        <f>VLOOKUP(X133,'TUG判定　男性用（変更厳禁）'!$B$11:$C$16,2,TRUE)</f>
        <v>5</v>
      </c>
      <c r="AA133" s="58">
        <f>VLOOKUP(Z133,'ファンクショナルリーチ判定　男性用（変更厳禁）'!$B$11:$C$16,2,TRUE)</f>
        <v>0</v>
      </c>
      <c r="AB133" s="7">
        <f t="shared" si="10"/>
        <v>10</v>
      </c>
      <c r="AC133" s="63"/>
      <c r="AD133" s="63"/>
      <c r="AE133" s="67"/>
      <c r="AF133" s="61"/>
      <c r="AG133" s="7"/>
      <c r="AH133" s="7"/>
      <c r="AI133" s="7"/>
      <c r="AJ133" s="7"/>
      <c r="AL133" s="51" t="s">
        <v>77</v>
      </c>
      <c r="AN133" s="52" t="s">
        <v>79</v>
      </c>
      <c r="AP133" s="8">
        <f>VLOOKUP(AO133,'握力判定　男性用（変更厳禁）'!$B$11:$C$16,2,TRUE)</f>
        <v>0</v>
      </c>
      <c r="AR133" s="8">
        <f>VLOOKUP(AQ133,'長座位体前屈判定用　男性用（変更厳禁）'!$B$11:$C$16,2,TRUE)</f>
        <v>0</v>
      </c>
      <c r="AT133" s="8">
        <f>VLOOKUP(AS133,'開眼片足立ち判定　男性用（変更厳禁）'!$B$11:$C$16,2,TRUE)</f>
        <v>0</v>
      </c>
      <c r="AV133" s="8">
        <f>VLOOKUP(AU133,'5m歩行判定　男性用（変更厳禁）'!$B$11:$C$16,2,TRUE)</f>
        <v>5</v>
      </c>
      <c r="AX133" s="8">
        <f>VLOOKUP(AW133,'TUG判定　男性用（変更厳禁）'!$B$11:$C$16,2,TRUE)</f>
        <v>5</v>
      </c>
      <c r="AZ133" s="8">
        <f>VLOOKUP(AY133,'ファンクショナルリーチ判定　男性用（変更厳禁）'!$B$11:$C$16,2,TRUE)</f>
        <v>0</v>
      </c>
      <c r="BA133" s="81">
        <f t="shared" si="11"/>
        <v>10</v>
      </c>
      <c r="BB133" s="70"/>
      <c r="BC133" s="70"/>
      <c r="BD133" s="78"/>
      <c r="BE133" s="69"/>
      <c r="BF133" s="8"/>
      <c r="BG133" s="8"/>
      <c r="BH133" s="8"/>
      <c r="BI133" s="73"/>
    </row>
    <row r="134" spans="1:61">
      <c r="A134" s="3">
        <v>132</v>
      </c>
      <c r="F134" s="12" t="e">
        <f t="shared" si="8"/>
        <v>#DIV/0!</v>
      </c>
      <c r="H134" s="12" t="e">
        <f t="shared" si="9"/>
        <v>#DIV/0!</v>
      </c>
      <c r="K134" s="43"/>
      <c r="M134" s="45" t="s">
        <v>77</v>
      </c>
      <c r="O134" s="46" t="s">
        <v>79</v>
      </c>
      <c r="Q134" s="7">
        <f>VLOOKUP(P134,'握力判定　男性用（変更厳禁）'!$B$11:$C$16,2,TRUE)</f>
        <v>0</v>
      </c>
      <c r="S134" s="7">
        <f>VLOOKUP(R134,'長座位体前屈判定用　男性用（変更厳禁）'!$B$11:$C$16,2,TRUE)</f>
        <v>0</v>
      </c>
      <c r="U134" s="7">
        <f>VLOOKUP(T134,'開眼片足立ち判定　男性用（変更厳禁）'!$B$11:$C$16,2,TRUE)</f>
        <v>0</v>
      </c>
      <c r="W134" s="7">
        <f>VLOOKUP(V134,'5m歩行判定　男性用（変更厳禁）'!$B$11:$C$16,2,TRUE)</f>
        <v>5</v>
      </c>
      <c r="Y134" s="7">
        <f>VLOOKUP(X134,'TUG判定　男性用（変更厳禁）'!$B$11:$C$16,2,TRUE)</f>
        <v>5</v>
      </c>
      <c r="AA134" s="58">
        <f>VLOOKUP(Z134,'ファンクショナルリーチ判定　男性用（変更厳禁）'!$B$11:$C$16,2,TRUE)</f>
        <v>0</v>
      </c>
      <c r="AB134" s="7">
        <f t="shared" si="10"/>
        <v>10</v>
      </c>
      <c r="AC134" s="63"/>
      <c r="AD134" s="63"/>
      <c r="AE134" s="67"/>
      <c r="AF134" s="61"/>
      <c r="AG134" s="7"/>
      <c r="AH134" s="7"/>
      <c r="AI134" s="7"/>
      <c r="AJ134" s="7"/>
      <c r="AL134" s="51" t="s">
        <v>77</v>
      </c>
      <c r="AN134" s="52" t="s">
        <v>79</v>
      </c>
      <c r="AP134" s="8">
        <f>VLOOKUP(AO134,'握力判定　男性用（変更厳禁）'!$B$11:$C$16,2,TRUE)</f>
        <v>0</v>
      </c>
      <c r="AR134" s="8">
        <f>VLOOKUP(AQ134,'長座位体前屈判定用　男性用（変更厳禁）'!$B$11:$C$16,2,TRUE)</f>
        <v>0</v>
      </c>
      <c r="AT134" s="8">
        <f>VLOOKUP(AS134,'開眼片足立ち判定　男性用（変更厳禁）'!$B$11:$C$16,2,TRUE)</f>
        <v>0</v>
      </c>
      <c r="AV134" s="8">
        <f>VLOOKUP(AU134,'5m歩行判定　男性用（変更厳禁）'!$B$11:$C$16,2,TRUE)</f>
        <v>5</v>
      </c>
      <c r="AX134" s="8">
        <f>VLOOKUP(AW134,'TUG判定　男性用（変更厳禁）'!$B$11:$C$16,2,TRUE)</f>
        <v>5</v>
      </c>
      <c r="AZ134" s="8">
        <f>VLOOKUP(AY134,'ファンクショナルリーチ判定　男性用（変更厳禁）'!$B$11:$C$16,2,TRUE)</f>
        <v>0</v>
      </c>
      <c r="BA134" s="81">
        <f t="shared" si="11"/>
        <v>10</v>
      </c>
      <c r="BB134" s="70"/>
      <c r="BC134" s="70"/>
      <c r="BD134" s="78"/>
      <c r="BE134" s="69"/>
      <c r="BF134" s="8"/>
      <c r="BG134" s="8"/>
      <c r="BH134" s="8"/>
      <c r="BI134" s="73"/>
    </row>
    <row r="135" spans="1:61">
      <c r="A135" s="3">
        <v>133</v>
      </c>
      <c r="F135" s="12" t="e">
        <f t="shared" si="8"/>
        <v>#DIV/0!</v>
      </c>
      <c r="H135" s="12" t="e">
        <f t="shared" si="9"/>
        <v>#DIV/0!</v>
      </c>
      <c r="K135" s="43"/>
      <c r="M135" s="45" t="s">
        <v>77</v>
      </c>
      <c r="O135" s="46" t="s">
        <v>79</v>
      </c>
      <c r="Q135" s="7">
        <f>VLOOKUP(P135,'握力判定　男性用（変更厳禁）'!$B$11:$C$16,2,TRUE)</f>
        <v>0</v>
      </c>
      <c r="S135" s="7">
        <f>VLOOKUP(R135,'長座位体前屈判定用　男性用（変更厳禁）'!$B$11:$C$16,2,TRUE)</f>
        <v>0</v>
      </c>
      <c r="U135" s="7">
        <f>VLOOKUP(T135,'開眼片足立ち判定　男性用（変更厳禁）'!$B$11:$C$16,2,TRUE)</f>
        <v>0</v>
      </c>
      <c r="W135" s="7">
        <f>VLOOKUP(V135,'5m歩行判定　男性用（変更厳禁）'!$B$11:$C$16,2,TRUE)</f>
        <v>5</v>
      </c>
      <c r="Y135" s="7">
        <f>VLOOKUP(X135,'TUG判定　男性用（変更厳禁）'!$B$11:$C$16,2,TRUE)</f>
        <v>5</v>
      </c>
      <c r="AA135" s="58">
        <f>VLOOKUP(Z135,'ファンクショナルリーチ判定　男性用（変更厳禁）'!$B$11:$C$16,2,TRUE)</f>
        <v>0</v>
      </c>
      <c r="AB135" s="7">
        <f t="shared" si="10"/>
        <v>10</v>
      </c>
      <c r="AC135" s="63"/>
      <c r="AD135" s="63"/>
      <c r="AE135" s="67"/>
      <c r="AF135" s="61"/>
      <c r="AG135" s="7"/>
      <c r="AH135" s="7"/>
      <c r="AI135" s="7"/>
      <c r="AJ135" s="7"/>
      <c r="AL135" s="51" t="s">
        <v>77</v>
      </c>
      <c r="AN135" s="52" t="s">
        <v>79</v>
      </c>
      <c r="AP135" s="8">
        <f>VLOOKUP(AO135,'握力判定　男性用（変更厳禁）'!$B$11:$C$16,2,TRUE)</f>
        <v>0</v>
      </c>
      <c r="AR135" s="8">
        <f>VLOOKUP(AQ135,'長座位体前屈判定用　男性用（変更厳禁）'!$B$11:$C$16,2,TRUE)</f>
        <v>0</v>
      </c>
      <c r="AT135" s="8">
        <f>VLOOKUP(AS135,'開眼片足立ち判定　男性用（変更厳禁）'!$B$11:$C$16,2,TRUE)</f>
        <v>0</v>
      </c>
      <c r="AV135" s="8">
        <f>VLOOKUP(AU135,'5m歩行判定　男性用（変更厳禁）'!$B$11:$C$16,2,TRUE)</f>
        <v>5</v>
      </c>
      <c r="AX135" s="8">
        <f>VLOOKUP(AW135,'TUG判定　男性用（変更厳禁）'!$B$11:$C$16,2,TRUE)</f>
        <v>5</v>
      </c>
      <c r="AZ135" s="8">
        <f>VLOOKUP(AY135,'ファンクショナルリーチ判定　男性用（変更厳禁）'!$B$11:$C$16,2,TRUE)</f>
        <v>0</v>
      </c>
      <c r="BA135" s="81">
        <f t="shared" si="11"/>
        <v>10</v>
      </c>
      <c r="BB135" s="70"/>
      <c r="BC135" s="70"/>
      <c r="BD135" s="78"/>
      <c r="BE135" s="69"/>
      <c r="BF135" s="8"/>
      <c r="BG135" s="8"/>
      <c r="BH135" s="8"/>
      <c r="BI135" s="73"/>
    </row>
    <row r="136" spans="1:61">
      <c r="A136" s="3">
        <v>134</v>
      </c>
      <c r="F136" s="12" t="e">
        <f t="shared" si="8"/>
        <v>#DIV/0!</v>
      </c>
      <c r="H136" s="12" t="e">
        <f t="shared" si="9"/>
        <v>#DIV/0!</v>
      </c>
      <c r="K136" s="43"/>
      <c r="M136" s="45" t="s">
        <v>77</v>
      </c>
      <c r="O136" s="46" t="s">
        <v>79</v>
      </c>
      <c r="Q136" s="7">
        <f>VLOOKUP(P136,'握力判定　男性用（変更厳禁）'!$B$11:$C$16,2,TRUE)</f>
        <v>0</v>
      </c>
      <c r="S136" s="7">
        <f>VLOOKUP(R136,'長座位体前屈判定用　男性用（変更厳禁）'!$B$11:$C$16,2,TRUE)</f>
        <v>0</v>
      </c>
      <c r="U136" s="7">
        <f>VLOOKUP(T136,'開眼片足立ち判定　男性用（変更厳禁）'!$B$11:$C$16,2,TRUE)</f>
        <v>0</v>
      </c>
      <c r="W136" s="7">
        <f>VLOOKUP(V136,'5m歩行判定　男性用（変更厳禁）'!$B$11:$C$16,2,TRUE)</f>
        <v>5</v>
      </c>
      <c r="Y136" s="7">
        <f>VLOOKUP(X136,'TUG判定　男性用（変更厳禁）'!$B$11:$C$16,2,TRUE)</f>
        <v>5</v>
      </c>
      <c r="AA136" s="58">
        <f>VLOOKUP(Z136,'ファンクショナルリーチ判定　男性用（変更厳禁）'!$B$11:$C$16,2,TRUE)</f>
        <v>0</v>
      </c>
      <c r="AB136" s="7">
        <f t="shared" si="10"/>
        <v>10</v>
      </c>
      <c r="AC136" s="63"/>
      <c r="AD136" s="63"/>
      <c r="AE136" s="67"/>
      <c r="AF136" s="61"/>
      <c r="AG136" s="7"/>
      <c r="AH136" s="7"/>
      <c r="AI136" s="7"/>
      <c r="AJ136" s="7"/>
      <c r="AL136" s="51" t="s">
        <v>77</v>
      </c>
      <c r="AN136" s="52" t="s">
        <v>79</v>
      </c>
      <c r="AP136" s="8">
        <f>VLOOKUP(AO136,'握力判定　男性用（変更厳禁）'!$B$11:$C$16,2,TRUE)</f>
        <v>0</v>
      </c>
      <c r="AR136" s="8">
        <f>VLOOKUP(AQ136,'長座位体前屈判定用　男性用（変更厳禁）'!$B$11:$C$16,2,TRUE)</f>
        <v>0</v>
      </c>
      <c r="AT136" s="8">
        <f>VLOOKUP(AS136,'開眼片足立ち判定　男性用（変更厳禁）'!$B$11:$C$16,2,TRUE)</f>
        <v>0</v>
      </c>
      <c r="AV136" s="8">
        <f>VLOOKUP(AU136,'5m歩行判定　男性用（変更厳禁）'!$B$11:$C$16,2,TRUE)</f>
        <v>5</v>
      </c>
      <c r="AX136" s="8">
        <f>VLOOKUP(AW136,'TUG判定　男性用（変更厳禁）'!$B$11:$C$16,2,TRUE)</f>
        <v>5</v>
      </c>
      <c r="AZ136" s="8">
        <f>VLOOKUP(AY136,'ファンクショナルリーチ判定　男性用（変更厳禁）'!$B$11:$C$16,2,TRUE)</f>
        <v>0</v>
      </c>
      <c r="BA136" s="81">
        <f t="shared" si="11"/>
        <v>10</v>
      </c>
      <c r="BB136" s="70"/>
      <c r="BC136" s="70"/>
      <c r="BD136" s="78"/>
      <c r="BE136" s="69"/>
      <c r="BF136" s="8"/>
      <c r="BG136" s="8"/>
      <c r="BH136" s="8"/>
      <c r="BI136" s="73"/>
    </row>
    <row r="137" spans="1:61">
      <c r="A137" s="3">
        <v>135</v>
      </c>
      <c r="F137" s="12" t="e">
        <f t="shared" si="8"/>
        <v>#DIV/0!</v>
      </c>
      <c r="H137" s="12" t="e">
        <f t="shared" si="9"/>
        <v>#DIV/0!</v>
      </c>
      <c r="K137" s="43"/>
      <c r="M137" s="45" t="s">
        <v>77</v>
      </c>
      <c r="O137" s="46" t="s">
        <v>79</v>
      </c>
      <c r="Q137" s="7">
        <f>VLOOKUP(P137,'握力判定　男性用（変更厳禁）'!$B$11:$C$16,2,TRUE)</f>
        <v>0</v>
      </c>
      <c r="S137" s="7">
        <f>VLOOKUP(R137,'長座位体前屈判定用　男性用（変更厳禁）'!$B$11:$C$16,2,TRUE)</f>
        <v>0</v>
      </c>
      <c r="U137" s="7">
        <f>VLOOKUP(T137,'開眼片足立ち判定　男性用（変更厳禁）'!$B$11:$C$16,2,TRUE)</f>
        <v>0</v>
      </c>
      <c r="W137" s="7">
        <f>VLOOKUP(V137,'5m歩行判定　男性用（変更厳禁）'!$B$11:$C$16,2,TRUE)</f>
        <v>5</v>
      </c>
      <c r="Y137" s="7">
        <f>VLOOKUP(X137,'TUG判定　男性用（変更厳禁）'!$B$11:$C$16,2,TRUE)</f>
        <v>5</v>
      </c>
      <c r="AA137" s="58">
        <f>VLOOKUP(Z137,'ファンクショナルリーチ判定　男性用（変更厳禁）'!$B$11:$C$16,2,TRUE)</f>
        <v>0</v>
      </c>
      <c r="AB137" s="7">
        <f t="shared" si="10"/>
        <v>10</v>
      </c>
      <c r="AC137" s="63"/>
      <c r="AD137" s="63"/>
      <c r="AE137" s="67"/>
      <c r="AF137" s="61"/>
      <c r="AG137" s="7"/>
      <c r="AH137" s="7"/>
      <c r="AI137" s="7"/>
      <c r="AJ137" s="7"/>
      <c r="AL137" s="51" t="s">
        <v>77</v>
      </c>
      <c r="AN137" s="52" t="s">
        <v>79</v>
      </c>
      <c r="AP137" s="8">
        <f>VLOOKUP(AO137,'握力判定　男性用（変更厳禁）'!$B$11:$C$16,2,TRUE)</f>
        <v>0</v>
      </c>
      <c r="AR137" s="8">
        <f>VLOOKUP(AQ137,'長座位体前屈判定用　男性用（変更厳禁）'!$B$11:$C$16,2,TRUE)</f>
        <v>0</v>
      </c>
      <c r="AT137" s="8">
        <f>VLOOKUP(AS137,'開眼片足立ち判定　男性用（変更厳禁）'!$B$11:$C$16,2,TRUE)</f>
        <v>0</v>
      </c>
      <c r="AV137" s="8">
        <f>VLOOKUP(AU137,'5m歩行判定　男性用（変更厳禁）'!$B$11:$C$16,2,TRUE)</f>
        <v>5</v>
      </c>
      <c r="AX137" s="8">
        <f>VLOOKUP(AW137,'TUG判定　男性用（変更厳禁）'!$B$11:$C$16,2,TRUE)</f>
        <v>5</v>
      </c>
      <c r="AZ137" s="8">
        <f>VLOOKUP(AY137,'ファンクショナルリーチ判定　男性用（変更厳禁）'!$B$11:$C$16,2,TRUE)</f>
        <v>0</v>
      </c>
      <c r="BA137" s="81">
        <f t="shared" si="11"/>
        <v>10</v>
      </c>
      <c r="BB137" s="70"/>
      <c r="BC137" s="70"/>
      <c r="BD137" s="78"/>
      <c r="BE137" s="69"/>
      <c r="BF137" s="8"/>
      <c r="BG137" s="8"/>
      <c r="BH137" s="8"/>
      <c r="BI137" s="73"/>
    </row>
    <row r="138" spans="1:61">
      <c r="A138" s="3">
        <v>136</v>
      </c>
      <c r="F138" s="12" t="e">
        <f t="shared" si="8"/>
        <v>#DIV/0!</v>
      </c>
      <c r="H138" s="12" t="e">
        <f t="shared" si="9"/>
        <v>#DIV/0!</v>
      </c>
      <c r="K138" s="43"/>
      <c r="M138" s="45" t="s">
        <v>77</v>
      </c>
      <c r="O138" s="46" t="s">
        <v>79</v>
      </c>
      <c r="Q138" s="7">
        <f>VLOOKUP(P138,'握力判定　男性用（変更厳禁）'!$B$11:$C$16,2,TRUE)</f>
        <v>0</v>
      </c>
      <c r="S138" s="7">
        <f>VLOOKUP(R138,'長座位体前屈判定用　男性用（変更厳禁）'!$B$11:$C$16,2,TRUE)</f>
        <v>0</v>
      </c>
      <c r="U138" s="7">
        <f>VLOOKUP(T138,'開眼片足立ち判定　男性用（変更厳禁）'!$B$11:$C$16,2,TRUE)</f>
        <v>0</v>
      </c>
      <c r="W138" s="7">
        <f>VLOOKUP(V138,'5m歩行判定　男性用（変更厳禁）'!$B$11:$C$16,2,TRUE)</f>
        <v>5</v>
      </c>
      <c r="Y138" s="7">
        <f>VLOOKUP(X138,'TUG判定　男性用（変更厳禁）'!$B$11:$C$16,2,TRUE)</f>
        <v>5</v>
      </c>
      <c r="AA138" s="58">
        <f>VLOOKUP(Z138,'ファンクショナルリーチ判定　男性用（変更厳禁）'!$B$11:$C$16,2,TRUE)</f>
        <v>0</v>
      </c>
      <c r="AB138" s="7">
        <f t="shared" si="10"/>
        <v>10</v>
      </c>
      <c r="AC138" s="63"/>
      <c r="AD138" s="63"/>
      <c r="AE138" s="67"/>
      <c r="AF138" s="61"/>
      <c r="AG138" s="7"/>
      <c r="AH138" s="7"/>
      <c r="AI138" s="7"/>
      <c r="AJ138" s="7"/>
      <c r="AL138" s="51" t="s">
        <v>77</v>
      </c>
      <c r="AN138" s="52" t="s">
        <v>79</v>
      </c>
      <c r="AP138" s="8">
        <f>VLOOKUP(AO138,'握力判定　男性用（変更厳禁）'!$B$11:$C$16,2,TRUE)</f>
        <v>0</v>
      </c>
      <c r="AR138" s="8">
        <f>VLOOKUP(AQ138,'長座位体前屈判定用　男性用（変更厳禁）'!$B$11:$C$16,2,TRUE)</f>
        <v>0</v>
      </c>
      <c r="AT138" s="8">
        <f>VLOOKUP(AS138,'開眼片足立ち判定　男性用（変更厳禁）'!$B$11:$C$16,2,TRUE)</f>
        <v>0</v>
      </c>
      <c r="AV138" s="8">
        <f>VLOOKUP(AU138,'5m歩行判定　男性用（変更厳禁）'!$B$11:$C$16,2,TRUE)</f>
        <v>5</v>
      </c>
      <c r="AX138" s="8">
        <f>VLOOKUP(AW138,'TUG判定　男性用（変更厳禁）'!$B$11:$C$16,2,TRUE)</f>
        <v>5</v>
      </c>
      <c r="AZ138" s="8">
        <f>VLOOKUP(AY138,'ファンクショナルリーチ判定　男性用（変更厳禁）'!$B$11:$C$16,2,TRUE)</f>
        <v>0</v>
      </c>
      <c r="BA138" s="81">
        <f t="shared" si="11"/>
        <v>10</v>
      </c>
      <c r="BB138" s="70"/>
      <c r="BC138" s="70"/>
      <c r="BD138" s="78"/>
      <c r="BE138" s="69"/>
      <c r="BF138" s="8"/>
      <c r="BG138" s="8"/>
      <c r="BH138" s="8"/>
      <c r="BI138" s="73"/>
    </row>
    <row r="139" spans="1:61">
      <c r="A139" s="3">
        <v>137</v>
      </c>
      <c r="F139" s="12" t="e">
        <f t="shared" si="8"/>
        <v>#DIV/0!</v>
      </c>
      <c r="H139" s="12" t="e">
        <f t="shared" si="9"/>
        <v>#DIV/0!</v>
      </c>
      <c r="K139" s="43"/>
      <c r="M139" s="45" t="s">
        <v>77</v>
      </c>
      <c r="O139" s="46" t="s">
        <v>79</v>
      </c>
      <c r="Q139" s="7">
        <f>VLOOKUP(P139,'握力判定　男性用（変更厳禁）'!$B$11:$C$16,2,TRUE)</f>
        <v>0</v>
      </c>
      <c r="S139" s="7">
        <f>VLOOKUP(R139,'長座位体前屈判定用　男性用（変更厳禁）'!$B$11:$C$16,2,TRUE)</f>
        <v>0</v>
      </c>
      <c r="U139" s="7">
        <f>VLOOKUP(T139,'開眼片足立ち判定　男性用（変更厳禁）'!$B$11:$C$16,2,TRUE)</f>
        <v>0</v>
      </c>
      <c r="W139" s="7">
        <f>VLOOKUP(V139,'5m歩行判定　男性用（変更厳禁）'!$B$11:$C$16,2,TRUE)</f>
        <v>5</v>
      </c>
      <c r="Y139" s="7">
        <f>VLOOKUP(X139,'TUG判定　男性用（変更厳禁）'!$B$11:$C$16,2,TRUE)</f>
        <v>5</v>
      </c>
      <c r="AA139" s="58">
        <f>VLOOKUP(Z139,'ファンクショナルリーチ判定　男性用（変更厳禁）'!$B$11:$C$16,2,TRUE)</f>
        <v>0</v>
      </c>
      <c r="AB139" s="7">
        <f t="shared" si="10"/>
        <v>10</v>
      </c>
      <c r="AC139" s="63"/>
      <c r="AD139" s="63"/>
      <c r="AE139" s="67"/>
      <c r="AF139" s="61"/>
      <c r="AG139" s="7"/>
      <c r="AH139" s="7"/>
      <c r="AI139" s="7"/>
      <c r="AJ139" s="7"/>
      <c r="AL139" s="51" t="s">
        <v>77</v>
      </c>
      <c r="AN139" s="52" t="s">
        <v>79</v>
      </c>
      <c r="AP139" s="8">
        <f>VLOOKUP(AO139,'握力判定　男性用（変更厳禁）'!$B$11:$C$16,2,TRUE)</f>
        <v>0</v>
      </c>
      <c r="AR139" s="8">
        <f>VLOOKUP(AQ139,'長座位体前屈判定用　男性用（変更厳禁）'!$B$11:$C$16,2,TRUE)</f>
        <v>0</v>
      </c>
      <c r="AT139" s="8">
        <f>VLOOKUP(AS139,'開眼片足立ち判定　男性用（変更厳禁）'!$B$11:$C$16,2,TRUE)</f>
        <v>0</v>
      </c>
      <c r="AV139" s="8">
        <f>VLOOKUP(AU139,'5m歩行判定　男性用（変更厳禁）'!$B$11:$C$16,2,TRUE)</f>
        <v>5</v>
      </c>
      <c r="AX139" s="8">
        <f>VLOOKUP(AW139,'TUG判定　男性用（変更厳禁）'!$B$11:$C$16,2,TRUE)</f>
        <v>5</v>
      </c>
      <c r="AZ139" s="8">
        <f>VLOOKUP(AY139,'ファンクショナルリーチ判定　男性用（変更厳禁）'!$B$11:$C$16,2,TRUE)</f>
        <v>0</v>
      </c>
      <c r="BA139" s="81">
        <f t="shared" si="11"/>
        <v>10</v>
      </c>
      <c r="BB139" s="70"/>
      <c r="BC139" s="70"/>
      <c r="BD139" s="78"/>
      <c r="BE139" s="69"/>
      <c r="BF139" s="8"/>
      <c r="BG139" s="8"/>
      <c r="BH139" s="8"/>
      <c r="BI139" s="73"/>
    </row>
    <row r="140" spans="1:61">
      <c r="A140" s="3">
        <v>138</v>
      </c>
      <c r="F140" s="12" t="e">
        <f t="shared" si="8"/>
        <v>#DIV/0!</v>
      </c>
      <c r="H140" s="12" t="e">
        <f t="shared" si="9"/>
        <v>#DIV/0!</v>
      </c>
      <c r="K140" s="43"/>
      <c r="M140" s="45" t="s">
        <v>77</v>
      </c>
      <c r="O140" s="46" t="s">
        <v>79</v>
      </c>
      <c r="Q140" s="7">
        <f>VLOOKUP(P140,'握力判定　男性用（変更厳禁）'!$B$11:$C$16,2,TRUE)</f>
        <v>0</v>
      </c>
      <c r="S140" s="7">
        <f>VLOOKUP(R140,'長座位体前屈判定用　男性用（変更厳禁）'!$B$11:$C$16,2,TRUE)</f>
        <v>0</v>
      </c>
      <c r="U140" s="7">
        <f>VLOOKUP(T140,'開眼片足立ち判定　男性用（変更厳禁）'!$B$11:$C$16,2,TRUE)</f>
        <v>0</v>
      </c>
      <c r="W140" s="7">
        <f>VLOOKUP(V140,'5m歩行判定　男性用（変更厳禁）'!$B$11:$C$16,2,TRUE)</f>
        <v>5</v>
      </c>
      <c r="Y140" s="7">
        <f>VLOOKUP(X140,'TUG判定　男性用（変更厳禁）'!$B$11:$C$16,2,TRUE)</f>
        <v>5</v>
      </c>
      <c r="AA140" s="58">
        <f>VLOOKUP(Z140,'ファンクショナルリーチ判定　男性用（変更厳禁）'!$B$11:$C$16,2,TRUE)</f>
        <v>0</v>
      </c>
      <c r="AB140" s="7">
        <f t="shared" si="10"/>
        <v>10</v>
      </c>
      <c r="AC140" s="63"/>
      <c r="AD140" s="63"/>
      <c r="AE140" s="67"/>
      <c r="AF140" s="61"/>
      <c r="AG140" s="7"/>
      <c r="AH140" s="7"/>
      <c r="AI140" s="7"/>
      <c r="AJ140" s="7"/>
      <c r="AL140" s="51" t="s">
        <v>77</v>
      </c>
      <c r="AN140" s="52" t="s">
        <v>79</v>
      </c>
      <c r="AP140" s="8">
        <f>VLOOKUP(AO140,'握力判定　男性用（変更厳禁）'!$B$11:$C$16,2,TRUE)</f>
        <v>0</v>
      </c>
      <c r="AR140" s="8">
        <f>VLOOKUP(AQ140,'長座位体前屈判定用　男性用（変更厳禁）'!$B$11:$C$16,2,TRUE)</f>
        <v>0</v>
      </c>
      <c r="AT140" s="8">
        <f>VLOOKUP(AS140,'開眼片足立ち判定　男性用（変更厳禁）'!$B$11:$C$16,2,TRUE)</f>
        <v>0</v>
      </c>
      <c r="AV140" s="8">
        <f>VLOOKUP(AU140,'5m歩行判定　男性用（変更厳禁）'!$B$11:$C$16,2,TRUE)</f>
        <v>5</v>
      </c>
      <c r="AX140" s="8">
        <f>VLOOKUP(AW140,'TUG判定　男性用（変更厳禁）'!$B$11:$C$16,2,TRUE)</f>
        <v>5</v>
      </c>
      <c r="AZ140" s="8">
        <f>VLOOKUP(AY140,'ファンクショナルリーチ判定　男性用（変更厳禁）'!$B$11:$C$16,2,TRUE)</f>
        <v>0</v>
      </c>
      <c r="BA140" s="81">
        <f t="shared" si="11"/>
        <v>10</v>
      </c>
      <c r="BB140" s="70"/>
      <c r="BC140" s="70"/>
      <c r="BD140" s="78"/>
      <c r="BE140" s="69"/>
      <c r="BF140" s="8"/>
      <c r="BG140" s="8"/>
      <c r="BH140" s="8"/>
      <c r="BI140" s="73"/>
    </row>
    <row r="141" spans="1:61">
      <c r="A141" s="3">
        <v>139</v>
      </c>
      <c r="F141" s="12" t="e">
        <f t="shared" si="8"/>
        <v>#DIV/0!</v>
      </c>
      <c r="H141" s="12" t="e">
        <f t="shared" si="9"/>
        <v>#DIV/0!</v>
      </c>
      <c r="K141" s="43"/>
      <c r="M141" s="45" t="s">
        <v>77</v>
      </c>
      <c r="O141" s="46" t="s">
        <v>79</v>
      </c>
      <c r="Q141" s="7">
        <f>VLOOKUP(P141,'握力判定　男性用（変更厳禁）'!$B$11:$C$16,2,TRUE)</f>
        <v>0</v>
      </c>
      <c r="S141" s="7">
        <f>VLOOKUP(R141,'長座位体前屈判定用　男性用（変更厳禁）'!$B$11:$C$16,2,TRUE)</f>
        <v>0</v>
      </c>
      <c r="U141" s="7">
        <f>VLOOKUP(T141,'開眼片足立ち判定　男性用（変更厳禁）'!$B$11:$C$16,2,TRUE)</f>
        <v>0</v>
      </c>
      <c r="W141" s="7">
        <f>VLOOKUP(V141,'5m歩行判定　男性用（変更厳禁）'!$B$11:$C$16,2,TRUE)</f>
        <v>5</v>
      </c>
      <c r="Y141" s="7">
        <f>VLOOKUP(X141,'TUG判定　男性用（変更厳禁）'!$B$11:$C$16,2,TRUE)</f>
        <v>5</v>
      </c>
      <c r="AA141" s="58">
        <f>VLOOKUP(Z141,'ファンクショナルリーチ判定　男性用（変更厳禁）'!$B$11:$C$16,2,TRUE)</f>
        <v>0</v>
      </c>
      <c r="AB141" s="7">
        <f t="shared" si="10"/>
        <v>10</v>
      </c>
      <c r="AC141" s="63"/>
      <c r="AD141" s="63"/>
      <c r="AE141" s="67"/>
      <c r="AF141" s="61"/>
      <c r="AG141" s="7"/>
      <c r="AH141" s="7"/>
      <c r="AI141" s="7"/>
      <c r="AJ141" s="7"/>
      <c r="AL141" s="51" t="s">
        <v>77</v>
      </c>
      <c r="AN141" s="52" t="s">
        <v>79</v>
      </c>
      <c r="AP141" s="8">
        <f>VLOOKUP(AO141,'握力判定　男性用（変更厳禁）'!$B$11:$C$16,2,TRUE)</f>
        <v>0</v>
      </c>
      <c r="AR141" s="8">
        <f>VLOOKUP(AQ141,'長座位体前屈判定用　男性用（変更厳禁）'!$B$11:$C$16,2,TRUE)</f>
        <v>0</v>
      </c>
      <c r="AT141" s="8">
        <f>VLOOKUP(AS141,'開眼片足立ち判定　男性用（変更厳禁）'!$B$11:$C$16,2,TRUE)</f>
        <v>0</v>
      </c>
      <c r="AV141" s="8">
        <f>VLOOKUP(AU141,'5m歩行判定　男性用（変更厳禁）'!$B$11:$C$16,2,TRUE)</f>
        <v>5</v>
      </c>
      <c r="AX141" s="8">
        <f>VLOOKUP(AW141,'TUG判定　男性用（変更厳禁）'!$B$11:$C$16,2,TRUE)</f>
        <v>5</v>
      </c>
      <c r="AZ141" s="8">
        <f>VLOOKUP(AY141,'ファンクショナルリーチ判定　男性用（変更厳禁）'!$B$11:$C$16,2,TRUE)</f>
        <v>0</v>
      </c>
      <c r="BA141" s="81">
        <f t="shared" si="11"/>
        <v>10</v>
      </c>
      <c r="BB141" s="70"/>
      <c r="BC141" s="70"/>
      <c r="BD141" s="78"/>
      <c r="BE141" s="69"/>
      <c r="BF141" s="8"/>
      <c r="BG141" s="8"/>
      <c r="BH141" s="8"/>
      <c r="BI141" s="73"/>
    </row>
    <row r="142" spans="1:61">
      <c r="A142" s="3">
        <v>140</v>
      </c>
      <c r="F142" s="12" t="e">
        <f t="shared" si="8"/>
        <v>#DIV/0!</v>
      </c>
      <c r="H142" s="12" t="e">
        <f t="shared" si="9"/>
        <v>#DIV/0!</v>
      </c>
      <c r="K142" s="43"/>
      <c r="M142" s="45" t="s">
        <v>77</v>
      </c>
      <c r="O142" s="46" t="s">
        <v>79</v>
      </c>
      <c r="Q142" s="7">
        <f>VLOOKUP(P142,'握力判定　男性用（変更厳禁）'!$B$11:$C$16,2,TRUE)</f>
        <v>0</v>
      </c>
      <c r="S142" s="7">
        <f>VLOOKUP(R142,'長座位体前屈判定用　男性用（変更厳禁）'!$B$11:$C$16,2,TRUE)</f>
        <v>0</v>
      </c>
      <c r="U142" s="7">
        <f>VLOOKUP(T142,'開眼片足立ち判定　男性用（変更厳禁）'!$B$11:$C$16,2,TRUE)</f>
        <v>0</v>
      </c>
      <c r="W142" s="7">
        <f>VLOOKUP(V142,'5m歩行判定　男性用（変更厳禁）'!$B$11:$C$16,2,TRUE)</f>
        <v>5</v>
      </c>
      <c r="Y142" s="7">
        <f>VLOOKUP(X142,'TUG判定　男性用（変更厳禁）'!$B$11:$C$16,2,TRUE)</f>
        <v>5</v>
      </c>
      <c r="AA142" s="58">
        <f>VLOOKUP(Z142,'ファンクショナルリーチ判定　男性用（変更厳禁）'!$B$11:$C$16,2,TRUE)</f>
        <v>0</v>
      </c>
      <c r="AB142" s="7">
        <f t="shared" si="10"/>
        <v>10</v>
      </c>
      <c r="AC142" s="63"/>
      <c r="AD142" s="63"/>
      <c r="AE142" s="67"/>
      <c r="AF142" s="61"/>
      <c r="AG142" s="7"/>
      <c r="AH142" s="7"/>
      <c r="AI142" s="7"/>
      <c r="AJ142" s="7"/>
      <c r="AL142" s="51" t="s">
        <v>77</v>
      </c>
      <c r="AN142" s="52" t="s">
        <v>79</v>
      </c>
      <c r="AP142" s="8">
        <f>VLOOKUP(AO142,'握力判定　男性用（変更厳禁）'!$B$11:$C$16,2,TRUE)</f>
        <v>0</v>
      </c>
      <c r="AR142" s="8">
        <f>VLOOKUP(AQ142,'長座位体前屈判定用　男性用（変更厳禁）'!$B$11:$C$16,2,TRUE)</f>
        <v>0</v>
      </c>
      <c r="AT142" s="8">
        <f>VLOOKUP(AS142,'開眼片足立ち判定　男性用（変更厳禁）'!$B$11:$C$16,2,TRUE)</f>
        <v>0</v>
      </c>
      <c r="AV142" s="8">
        <f>VLOOKUP(AU142,'5m歩行判定　男性用（変更厳禁）'!$B$11:$C$16,2,TRUE)</f>
        <v>5</v>
      </c>
      <c r="AX142" s="8">
        <f>VLOOKUP(AW142,'TUG判定　男性用（変更厳禁）'!$B$11:$C$16,2,TRUE)</f>
        <v>5</v>
      </c>
      <c r="AZ142" s="8">
        <f>VLOOKUP(AY142,'ファンクショナルリーチ判定　男性用（変更厳禁）'!$B$11:$C$16,2,TRUE)</f>
        <v>0</v>
      </c>
      <c r="BA142" s="81">
        <f t="shared" si="11"/>
        <v>10</v>
      </c>
      <c r="BB142" s="70"/>
      <c r="BC142" s="70"/>
      <c r="BD142" s="78"/>
      <c r="BE142" s="69"/>
      <c r="BF142" s="8"/>
      <c r="BG142" s="8"/>
      <c r="BH142" s="8"/>
      <c r="BI142" s="73"/>
    </row>
    <row r="143" spans="1:61">
      <c r="A143" s="3">
        <v>141</v>
      </c>
      <c r="F143" s="12" t="e">
        <f t="shared" si="8"/>
        <v>#DIV/0!</v>
      </c>
      <c r="H143" s="12" t="e">
        <f t="shared" si="9"/>
        <v>#DIV/0!</v>
      </c>
      <c r="K143" s="43"/>
      <c r="M143" s="45" t="s">
        <v>77</v>
      </c>
      <c r="O143" s="46" t="s">
        <v>79</v>
      </c>
      <c r="Q143" s="7">
        <f>VLOOKUP(P143,'握力判定　男性用（変更厳禁）'!$B$11:$C$16,2,TRUE)</f>
        <v>0</v>
      </c>
      <c r="S143" s="7">
        <f>VLOOKUP(R143,'長座位体前屈判定用　男性用（変更厳禁）'!$B$11:$C$16,2,TRUE)</f>
        <v>0</v>
      </c>
      <c r="U143" s="7">
        <f>VLOOKUP(T143,'開眼片足立ち判定　男性用（変更厳禁）'!$B$11:$C$16,2,TRUE)</f>
        <v>0</v>
      </c>
      <c r="W143" s="7">
        <f>VLOOKUP(V143,'5m歩行判定　男性用（変更厳禁）'!$B$11:$C$16,2,TRUE)</f>
        <v>5</v>
      </c>
      <c r="Y143" s="7">
        <f>VLOOKUP(X143,'TUG判定　男性用（変更厳禁）'!$B$11:$C$16,2,TRUE)</f>
        <v>5</v>
      </c>
      <c r="AA143" s="58">
        <f>VLOOKUP(Z143,'ファンクショナルリーチ判定　男性用（変更厳禁）'!$B$11:$C$16,2,TRUE)</f>
        <v>0</v>
      </c>
      <c r="AB143" s="7">
        <f t="shared" si="10"/>
        <v>10</v>
      </c>
      <c r="AC143" s="63"/>
      <c r="AD143" s="63"/>
      <c r="AE143" s="67"/>
      <c r="AF143" s="61"/>
      <c r="AG143" s="7"/>
      <c r="AH143" s="7"/>
      <c r="AI143" s="7"/>
      <c r="AJ143" s="7"/>
      <c r="AL143" s="51" t="s">
        <v>77</v>
      </c>
      <c r="AN143" s="52" t="s">
        <v>79</v>
      </c>
      <c r="AP143" s="8">
        <f>VLOOKUP(AO143,'握力判定　男性用（変更厳禁）'!$B$11:$C$16,2,TRUE)</f>
        <v>0</v>
      </c>
      <c r="AR143" s="8">
        <f>VLOOKUP(AQ143,'長座位体前屈判定用　男性用（変更厳禁）'!$B$11:$C$16,2,TRUE)</f>
        <v>0</v>
      </c>
      <c r="AT143" s="8">
        <f>VLOOKUP(AS143,'開眼片足立ち判定　男性用（変更厳禁）'!$B$11:$C$16,2,TRUE)</f>
        <v>0</v>
      </c>
      <c r="AV143" s="8">
        <f>VLOOKUP(AU143,'5m歩行判定　男性用（変更厳禁）'!$B$11:$C$16,2,TRUE)</f>
        <v>5</v>
      </c>
      <c r="AX143" s="8">
        <f>VLOOKUP(AW143,'TUG判定　男性用（変更厳禁）'!$B$11:$C$16,2,TRUE)</f>
        <v>5</v>
      </c>
      <c r="AZ143" s="8">
        <f>VLOOKUP(AY143,'ファンクショナルリーチ判定　男性用（変更厳禁）'!$B$11:$C$16,2,TRUE)</f>
        <v>0</v>
      </c>
      <c r="BA143" s="81">
        <f t="shared" si="11"/>
        <v>10</v>
      </c>
      <c r="BB143" s="70"/>
      <c r="BC143" s="70"/>
      <c r="BD143" s="78"/>
      <c r="BE143" s="69"/>
      <c r="BF143" s="8"/>
      <c r="BG143" s="8"/>
      <c r="BH143" s="8"/>
      <c r="BI143" s="73"/>
    </row>
    <row r="144" spans="1:61">
      <c r="A144" s="3">
        <v>142</v>
      </c>
      <c r="F144" s="12" t="e">
        <f t="shared" si="8"/>
        <v>#DIV/0!</v>
      </c>
      <c r="H144" s="12" t="e">
        <f t="shared" si="9"/>
        <v>#DIV/0!</v>
      </c>
      <c r="K144" s="43"/>
      <c r="M144" s="45" t="s">
        <v>77</v>
      </c>
      <c r="O144" s="46" t="s">
        <v>79</v>
      </c>
      <c r="Q144" s="7">
        <f>VLOOKUP(P144,'握力判定　男性用（変更厳禁）'!$B$11:$C$16,2,TRUE)</f>
        <v>0</v>
      </c>
      <c r="S144" s="7">
        <f>VLOOKUP(R144,'長座位体前屈判定用　男性用（変更厳禁）'!$B$11:$C$16,2,TRUE)</f>
        <v>0</v>
      </c>
      <c r="U144" s="7">
        <f>VLOOKUP(T144,'開眼片足立ち判定　男性用（変更厳禁）'!$B$11:$C$16,2,TRUE)</f>
        <v>0</v>
      </c>
      <c r="W144" s="7">
        <f>VLOOKUP(V144,'5m歩行判定　男性用（変更厳禁）'!$B$11:$C$16,2,TRUE)</f>
        <v>5</v>
      </c>
      <c r="Y144" s="7">
        <f>VLOOKUP(X144,'TUG判定　男性用（変更厳禁）'!$B$11:$C$16,2,TRUE)</f>
        <v>5</v>
      </c>
      <c r="AA144" s="58">
        <f>VLOOKUP(Z144,'ファンクショナルリーチ判定　男性用（変更厳禁）'!$B$11:$C$16,2,TRUE)</f>
        <v>0</v>
      </c>
      <c r="AB144" s="7">
        <f t="shared" si="10"/>
        <v>10</v>
      </c>
      <c r="AC144" s="63"/>
      <c r="AD144" s="63"/>
      <c r="AE144" s="67"/>
      <c r="AF144" s="61"/>
      <c r="AG144" s="7"/>
      <c r="AH144" s="7"/>
      <c r="AI144" s="7"/>
      <c r="AJ144" s="7"/>
      <c r="AL144" s="51" t="s">
        <v>77</v>
      </c>
      <c r="AN144" s="52" t="s">
        <v>79</v>
      </c>
      <c r="AP144" s="8">
        <f>VLOOKUP(AO144,'握力判定　男性用（変更厳禁）'!$B$11:$C$16,2,TRUE)</f>
        <v>0</v>
      </c>
      <c r="AR144" s="8">
        <f>VLOOKUP(AQ144,'長座位体前屈判定用　男性用（変更厳禁）'!$B$11:$C$16,2,TRUE)</f>
        <v>0</v>
      </c>
      <c r="AT144" s="8">
        <f>VLOOKUP(AS144,'開眼片足立ち判定　男性用（変更厳禁）'!$B$11:$C$16,2,TRUE)</f>
        <v>0</v>
      </c>
      <c r="AV144" s="8">
        <f>VLOOKUP(AU144,'5m歩行判定　男性用（変更厳禁）'!$B$11:$C$16,2,TRUE)</f>
        <v>5</v>
      </c>
      <c r="AX144" s="8">
        <f>VLOOKUP(AW144,'TUG判定　男性用（変更厳禁）'!$B$11:$C$16,2,TRUE)</f>
        <v>5</v>
      </c>
      <c r="AZ144" s="8">
        <f>VLOOKUP(AY144,'ファンクショナルリーチ判定　男性用（変更厳禁）'!$B$11:$C$16,2,TRUE)</f>
        <v>0</v>
      </c>
      <c r="BA144" s="81">
        <f t="shared" si="11"/>
        <v>10</v>
      </c>
      <c r="BB144" s="70"/>
      <c r="BC144" s="70"/>
      <c r="BD144" s="78"/>
      <c r="BE144" s="69"/>
      <c r="BF144" s="8"/>
      <c r="BG144" s="8"/>
      <c r="BH144" s="8"/>
      <c r="BI144" s="73"/>
    </row>
    <row r="145" spans="1:61">
      <c r="A145" s="3">
        <v>143</v>
      </c>
      <c r="F145" s="12" t="e">
        <f t="shared" si="8"/>
        <v>#DIV/0!</v>
      </c>
      <c r="H145" s="12" t="e">
        <f t="shared" si="9"/>
        <v>#DIV/0!</v>
      </c>
      <c r="K145" s="43"/>
      <c r="M145" s="45" t="s">
        <v>77</v>
      </c>
      <c r="O145" s="46" t="s">
        <v>79</v>
      </c>
      <c r="Q145" s="7">
        <f>VLOOKUP(P145,'握力判定　男性用（変更厳禁）'!$B$11:$C$16,2,TRUE)</f>
        <v>0</v>
      </c>
      <c r="S145" s="7">
        <f>VLOOKUP(R145,'長座位体前屈判定用　男性用（変更厳禁）'!$B$11:$C$16,2,TRUE)</f>
        <v>0</v>
      </c>
      <c r="U145" s="7">
        <f>VLOOKUP(T145,'開眼片足立ち判定　男性用（変更厳禁）'!$B$11:$C$16,2,TRUE)</f>
        <v>0</v>
      </c>
      <c r="W145" s="7">
        <f>VLOOKUP(V145,'5m歩行判定　男性用（変更厳禁）'!$B$11:$C$16,2,TRUE)</f>
        <v>5</v>
      </c>
      <c r="Y145" s="7">
        <f>VLOOKUP(X145,'TUG判定　男性用（変更厳禁）'!$B$11:$C$16,2,TRUE)</f>
        <v>5</v>
      </c>
      <c r="AA145" s="58">
        <f>VLOOKUP(Z145,'ファンクショナルリーチ判定　男性用（変更厳禁）'!$B$11:$C$16,2,TRUE)</f>
        <v>0</v>
      </c>
      <c r="AB145" s="7">
        <f t="shared" si="10"/>
        <v>10</v>
      </c>
      <c r="AC145" s="63"/>
      <c r="AD145" s="63"/>
      <c r="AE145" s="67"/>
      <c r="AF145" s="61"/>
      <c r="AG145" s="7"/>
      <c r="AH145" s="7"/>
      <c r="AI145" s="7"/>
      <c r="AJ145" s="7"/>
      <c r="AL145" s="51" t="s">
        <v>77</v>
      </c>
      <c r="AN145" s="52" t="s">
        <v>79</v>
      </c>
      <c r="AP145" s="8">
        <f>VLOOKUP(AO145,'握力判定　男性用（変更厳禁）'!$B$11:$C$16,2,TRUE)</f>
        <v>0</v>
      </c>
      <c r="AR145" s="8">
        <f>VLOOKUP(AQ145,'長座位体前屈判定用　男性用（変更厳禁）'!$B$11:$C$16,2,TRUE)</f>
        <v>0</v>
      </c>
      <c r="AT145" s="8">
        <f>VLOOKUP(AS145,'開眼片足立ち判定　男性用（変更厳禁）'!$B$11:$C$16,2,TRUE)</f>
        <v>0</v>
      </c>
      <c r="AV145" s="8">
        <f>VLOOKUP(AU145,'5m歩行判定　男性用（変更厳禁）'!$B$11:$C$16,2,TRUE)</f>
        <v>5</v>
      </c>
      <c r="AX145" s="8">
        <f>VLOOKUP(AW145,'TUG判定　男性用（変更厳禁）'!$B$11:$C$16,2,TRUE)</f>
        <v>5</v>
      </c>
      <c r="AZ145" s="8">
        <f>VLOOKUP(AY145,'ファンクショナルリーチ判定　男性用（変更厳禁）'!$B$11:$C$16,2,TRUE)</f>
        <v>0</v>
      </c>
      <c r="BA145" s="81">
        <f t="shared" si="11"/>
        <v>10</v>
      </c>
      <c r="BB145" s="70"/>
      <c r="BC145" s="70"/>
      <c r="BD145" s="78"/>
      <c r="BE145" s="69"/>
      <c r="BF145" s="8"/>
      <c r="BG145" s="8"/>
      <c r="BH145" s="8"/>
      <c r="BI145" s="73"/>
    </row>
    <row r="146" spans="1:61">
      <c r="A146" s="3">
        <v>144</v>
      </c>
      <c r="F146" s="12" t="e">
        <f t="shared" si="8"/>
        <v>#DIV/0!</v>
      </c>
      <c r="H146" s="12" t="e">
        <f t="shared" si="9"/>
        <v>#DIV/0!</v>
      </c>
      <c r="K146" s="43"/>
      <c r="M146" s="45" t="s">
        <v>77</v>
      </c>
      <c r="O146" s="46" t="s">
        <v>79</v>
      </c>
      <c r="Q146" s="7">
        <f>VLOOKUP(P146,'握力判定　男性用（変更厳禁）'!$B$11:$C$16,2,TRUE)</f>
        <v>0</v>
      </c>
      <c r="S146" s="7">
        <f>VLOOKUP(R146,'長座位体前屈判定用　男性用（変更厳禁）'!$B$11:$C$16,2,TRUE)</f>
        <v>0</v>
      </c>
      <c r="U146" s="7">
        <f>VLOOKUP(T146,'開眼片足立ち判定　男性用（変更厳禁）'!$B$11:$C$16,2,TRUE)</f>
        <v>0</v>
      </c>
      <c r="W146" s="7">
        <f>VLOOKUP(V146,'5m歩行判定　男性用（変更厳禁）'!$B$11:$C$16,2,TRUE)</f>
        <v>5</v>
      </c>
      <c r="Y146" s="7">
        <f>VLOOKUP(X146,'TUG判定　男性用（変更厳禁）'!$B$11:$C$16,2,TRUE)</f>
        <v>5</v>
      </c>
      <c r="AA146" s="58">
        <f>VLOOKUP(Z146,'ファンクショナルリーチ判定　男性用（変更厳禁）'!$B$11:$C$16,2,TRUE)</f>
        <v>0</v>
      </c>
      <c r="AB146" s="7">
        <f t="shared" si="10"/>
        <v>10</v>
      </c>
      <c r="AC146" s="63"/>
      <c r="AD146" s="63"/>
      <c r="AE146" s="67"/>
      <c r="AF146" s="61"/>
      <c r="AG146" s="7"/>
      <c r="AH146" s="7"/>
      <c r="AI146" s="7"/>
      <c r="AJ146" s="7"/>
      <c r="AL146" s="51" t="s">
        <v>77</v>
      </c>
      <c r="AN146" s="52" t="s">
        <v>79</v>
      </c>
      <c r="AP146" s="8">
        <f>VLOOKUP(AO146,'握力判定　男性用（変更厳禁）'!$B$11:$C$16,2,TRUE)</f>
        <v>0</v>
      </c>
      <c r="AR146" s="8">
        <f>VLOOKUP(AQ146,'長座位体前屈判定用　男性用（変更厳禁）'!$B$11:$C$16,2,TRUE)</f>
        <v>0</v>
      </c>
      <c r="AT146" s="8">
        <f>VLOOKUP(AS146,'開眼片足立ち判定　男性用（変更厳禁）'!$B$11:$C$16,2,TRUE)</f>
        <v>0</v>
      </c>
      <c r="AV146" s="8">
        <f>VLOOKUP(AU146,'5m歩行判定　男性用（変更厳禁）'!$B$11:$C$16,2,TRUE)</f>
        <v>5</v>
      </c>
      <c r="AX146" s="8">
        <f>VLOOKUP(AW146,'TUG判定　男性用（変更厳禁）'!$B$11:$C$16,2,TRUE)</f>
        <v>5</v>
      </c>
      <c r="AZ146" s="8">
        <f>VLOOKUP(AY146,'ファンクショナルリーチ判定　男性用（変更厳禁）'!$B$11:$C$16,2,TRUE)</f>
        <v>0</v>
      </c>
      <c r="BA146" s="81">
        <f t="shared" si="11"/>
        <v>10</v>
      </c>
      <c r="BB146" s="70"/>
      <c r="BC146" s="70"/>
      <c r="BD146" s="78"/>
      <c r="BE146" s="69"/>
      <c r="BF146" s="8"/>
      <c r="BG146" s="8"/>
      <c r="BH146" s="8"/>
      <c r="BI146" s="73"/>
    </row>
    <row r="147" spans="1:61">
      <c r="A147" s="3">
        <v>145</v>
      </c>
      <c r="F147" s="12" t="e">
        <f t="shared" si="8"/>
        <v>#DIV/0!</v>
      </c>
      <c r="H147" s="12" t="e">
        <f t="shared" si="9"/>
        <v>#DIV/0!</v>
      </c>
      <c r="K147" s="43"/>
      <c r="M147" s="45" t="s">
        <v>77</v>
      </c>
      <c r="O147" s="46" t="s">
        <v>79</v>
      </c>
      <c r="Q147" s="7">
        <f>VLOOKUP(P147,'握力判定　男性用（変更厳禁）'!$B$11:$C$16,2,TRUE)</f>
        <v>0</v>
      </c>
      <c r="S147" s="7">
        <f>VLOOKUP(R147,'長座位体前屈判定用　男性用（変更厳禁）'!$B$11:$C$16,2,TRUE)</f>
        <v>0</v>
      </c>
      <c r="U147" s="7">
        <f>VLOOKUP(T147,'開眼片足立ち判定　男性用（変更厳禁）'!$B$11:$C$16,2,TRUE)</f>
        <v>0</v>
      </c>
      <c r="W147" s="7">
        <f>VLOOKUP(V147,'5m歩行判定　男性用（変更厳禁）'!$B$11:$C$16,2,TRUE)</f>
        <v>5</v>
      </c>
      <c r="Y147" s="7">
        <f>VLOOKUP(X147,'TUG判定　男性用（変更厳禁）'!$B$11:$C$16,2,TRUE)</f>
        <v>5</v>
      </c>
      <c r="AA147" s="58">
        <f>VLOOKUP(Z147,'ファンクショナルリーチ判定　男性用（変更厳禁）'!$B$11:$C$16,2,TRUE)</f>
        <v>0</v>
      </c>
      <c r="AB147" s="7">
        <f t="shared" si="10"/>
        <v>10</v>
      </c>
      <c r="AC147" s="63"/>
      <c r="AD147" s="63"/>
      <c r="AE147" s="67"/>
      <c r="AF147" s="61"/>
      <c r="AG147" s="7"/>
      <c r="AH147" s="7"/>
      <c r="AI147" s="7"/>
      <c r="AJ147" s="7"/>
      <c r="AL147" s="51" t="s">
        <v>77</v>
      </c>
      <c r="AN147" s="52" t="s">
        <v>79</v>
      </c>
      <c r="AP147" s="8">
        <f>VLOOKUP(AO147,'握力判定　男性用（変更厳禁）'!$B$11:$C$16,2,TRUE)</f>
        <v>0</v>
      </c>
      <c r="AR147" s="8">
        <f>VLOOKUP(AQ147,'長座位体前屈判定用　男性用（変更厳禁）'!$B$11:$C$16,2,TRUE)</f>
        <v>0</v>
      </c>
      <c r="AT147" s="8">
        <f>VLOOKUP(AS147,'開眼片足立ち判定　男性用（変更厳禁）'!$B$11:$C$16,2,TRUE)</f>
        <v>0</v>
      </c>
      <c r="AV147" s="8">
        <f>VLOOKUP(AU147,'5m歩行判定　男性用（変更厳禁）'!$B$11:$C$16,2,TRUE)</f>
        <v>5</v>
      </c>
      <c r="AX147" s="8">
        <f>VLOOKUP(AW147,'TUG判定　男性用（変更厳禁）'!$B$11:$C$16,2,TRUE)</f>
        <v>5</v>
      </c>
      <c r="AZ147" s="8">
        <f>VLOOKUP(AY147,'ファンクショナルリーチ判定　男性用（変更厳禁）'!$B$11:$C$16,2,TRUE)</f>
        <v>0</v>
      </c>
      <c r="BA147" s="81">
        <f t="shared" si="11"/>
        <v>10</v>
      </c>
      <c r="BB147" s="70"/>
      <c r="BC147" s="70"/>
      <c r="BD147" s="78"/>
      <c r="BE147" s="69"/>
      <c r="BF147" s="8"/>
      <c r="BG147" s="8"/>
      <c r="BH147" s="8"/>
      <c r="BI147" s="73"/>
    </row>
    <row r="148" spans="1:61">
      <c r="A148" s="3">
        <v>146</v>
      </c>
      <c r="F148" s="12" t="e">
        <f t="shared" si="8"/>
        <v>#DIV/0!</v>
      </c>
      <c r="H148" s="12" t="e">
        <f t="shared" si="9"/>
        <v>#DIV/0!</v>
      </c>
      <c r="K148" s="43"/>
      <c r="M148" s="45" t="s">
        <v>77</v>
      </c>
      <c r="O148" s="46" t="s">
        <v>79</v>
      </c>
      <c r="Q148" s="7">
        <f>VLOOKUP(P148,'握力判定　男性用（変更厳禁）'!$B$11:$C$16,2,TRUE)</f>
        <v>0</v>
      </c>
      <c r="S148" s="7">
        <f>VLOOKUP(R148,'長座位体前屈判定用　男性用（変更厳禁）'!$B$11:$C$16,2,TRUE)</f>
        <v>0</v>
      </c>
      <c r="U148" s="7">
        <f>VLOOKUP(T148,'開眼片足立ち判定　男性用（変更厳禁）'!$B$11:$C$16,2,TRUE)</f>
        <v>0</v>
      </c>
      <c r="W148" s="7">
        <f>VLOOKUP(V148,'5m歩行判定　男性用（変更厳禁）'!$B$11:$C$16,2,TRUE)</f>
        <v>5</v>
      </c>
      <c r="Y148" s="7">
        <f>VLOOKUP(X148,'TUG判定　男性用（変更厳禁）'!$B$11:$C$16,2,TRUE)</f>
        <v>5</v>
      </c>
      <c r="AA148" s="58">
        <f>VLOOKUP(Z148,'ファンクショナルリーチ判定　男性用（変更厳禁）'!$B$11:$C$16,2,TRUE)</f>
        <v>0</v>
      </c>
      <c r="AB148" s="7">
        <f t="shared" si="10"/>
        <v>10</v>
      </c>
      <c r="AC148" s="63"/>
      <c r="AD148" s="63"/>
      <c r="AE148" s="67"/>
      <c r="AF148" s="61"/>
      <c r="AG148" s="7"/>
      <c r="AH148" s="7"/>
      <c r="AI148" s="7"/>
      <c r="AJ148" s="7"/>
      <c r="AL148" s="51" t="s">
        <v>77</v>
      </c>
      <c r="AN148" s="52" t="s">
        <v>79</v>
      </c>
      <c r="AP148" s="8">
        <f>VLOOKUP(AO148,'握力判定　男性用（変更厳禁）'!$B$11:$C$16,2,TRUE)</f>
        <v>0</v>
      </c>
      <c r="AR148" s="8">
        <f>VLOOKUP(AQ148,'長座位体前屈判定用　男性用（変更厳禁）'!$B$11:$C$16,2,TRUE)</f>
        <v>0</v>
      </c>
      <c r="AT148" s="8">
        <f>VLOOKUP(AS148,'開眼片足立ち判定　男性用（変更厳禁）'!$B$11:$C$16,2,TRUE)</f>
        <v>0</v>
      </c>
      <c r="AV148" s="8">
        <f>VLOOKUP(AU148,'5m歩行判定　男性用（変更厳禁）'!$B$11:$C$16,2,TRUE)</f>
        <v>5</v>
      </c>
      <c r="AX148" s="8">
        <f>VLOOKUP(AW148,'TUG判定　男性用（変更厳禁）'!$B$11:$C$16,2,TRUE)</f>
        <v>5</v>
      </c>
      <c r="AZ148" s="8">
        <f>VLOOKUP(AY148,'ファンクショナルリーチ判定　男性用（変更厳禁）'!$B$11:$C$16,2,TRUE)</f>
        <v>0</v>
      </c>
      <c r="BA148" s="81">
        <f t="shared" si="11"/>
        <v>10</v>
      </c>
      <c r="BB148" s="70"/>
      <c r="BC148" s="70"/>
      <c r="BD148" s="78"/>
      <c r="BE148" s="69"/>
      <c r="BF148" s="8"/>
      <c r="BG148" s="8"/>
      <c r="BH148" s="8"/>
      <c r="BI148" s="73"/>
    </row>
    <row r="149" spans="1:61">
      <c r="A149" s="3">
        <v>147</v>
      </c>
      <c r="F149" s="12" t="e">
        <f t="shared" si="8"/>
        <v>#DIV/0!</v>
      </c>
      <c r="H149" s="12" t="e">
        <f t="shared" si="9"/>
        <v>#DIV/0!</v>
      </c>
      <c r="K149" s="43"/>
      <c r="M149" s="45" t="s">
        <v>77</v>
      </c>
      <c r="O149" s="46" t="s">
        <v>79</v>
      </c>
      <c r="Q149" s="7">
        <f>VLOOKUP(P149,'握力判定　男性用（変更厳禁）'!$B$11:$C$16,2,TRUE)</f>
        <v>0</v>
      </c>
      <c r="S149" s="7">
        <f>VLOOKUP(R149,'長座位体前屈判定用　男性用（変更厳禁）'!$B$11:$C$16,2,TRUE)</f>
        <v>0</v>
      </c>
      <c r="U149" s="7">
        <f>VLOOKUP(T149,'開眼片足立ち判定　男性用（変更厳禁）'!$B$11:$C$16,2,TRUE)</f>
        <v>0</v>
      </c>
      <c r="W149" s="7">
        <f>VLOOKUP(V149,'5m歩行判定　男性用（変更厳禁）'!$B$11:$C$16,2,TRUE)</f>
        <v>5</v>
      </c>
      <c r="Y149" s="7">
        <f>VLOOKUP(X149,'TUG判定　男性用（変更厳禁）'!$B$11:$C$16,2,TRUE)</f>
        <v>5</v>
      </c>
      <c r="AA149" s="58">
        <f>VLOOKUP(Z149,'ファンクショナルリーチ判定　男性用（変更厳禁）'!$B$11:$C$16,2,TRUE)</f>
        <v>0</v>
      </c>
      <c r="AB149" s="7">
        <f t="shared" si="10"/>
        <v>10</v>
      </c>
      <c r="AC149" s="63"/>
      <c r="AD149" s="63"/>
      <c r="AE149" s="67"/>
      <c r="AF149" s="61"/>
      <c r="AG149" s="7"/>
      <c r="AH149" s="7"/>
      <c r="AI149" s="7"/>
      <c r="AJ149" s="7"/>
      <c r="AL149" s="51" t="s">
        <v>77</v>
      </c>
      <c r="AN149" s="52" t="s">
        <v>79</v>
      </c>
      <c r="AP149" s="8">
        <f>VLOOKUP(AO149,'握力判定　男性用（変更厳禁）'!$B$11:$C$16,2,TRUE)</f>
        <v>0</v>
      </c>
      <c r="AR149" s="8">
        <f>VLOOKUP(AQ149,'長座位体前屈判定用　男性用（変更厳禁）'!$B$11:$C$16,2,TRUE)</f>
        <v>0</v>
      </c>
      <c r="AT149" s="8">
        <f>VLOOKUP(AS149,'開眼片足立ち判定　男性用（変更厳禁）'!$B$11:$C$16,2,TRUE)</f>
        <v>0</v>
      </c>
      <c r="AV149" s="8">
        <f>VLOOKUP(AU149,'5m歩行判定　男性用（変更厳禁）'!$B$11:$C$16,2,TRUE)</f>
        <v>5</v>
      </c>
      <c r="AX149" s="8">
        <f>VLOOKUP(AW149,'TUG判定　男性用（変更厳禁）'!$B$11:$C$16,2,TRUE)</f>
        <v>5</v>
      </c>
      <c r="AZ149" s="8">
        <f>VLOOKUP(AY149,'ファンクショナルリーチ判定　男性用（変更厳禁）'!$B$11:$C$16,2,TRUE)</f>
        <v>0</v>
      </c>
      <c r="BA149" s="81">
        <f t="shared" si="11"/>
        <v>10</v>
      </c>
      <c r="BB149" s="70"/>
      <c r="BC149" s="70"/>
      <c r="BD149" s="78"/>
      <c r="BE149" s="69"/>
      <c r="BF149" s="8"/>
      <c r="BG149" s="8"/>
      <c r="BH149" s="8"/>
      <c r="BI149" s="73"/>
    </row>
    <row r="150" spans="1:61">
      <c r="A150" s="3">
        <v>148</v>
      </c>
      <c r="F150" s="12" t="e">
        <f t="shared" si="8"/>
        <v>#DIV/0!</v>
      </c>
      <c r="H150" s="12" t="e">
        <f t="shared" si="9"/>
        <v>#DIV/0!</v>
      </c>
      <c r="K150" s="43"/>
      <c r="M150" s="45" t="s">
        <v>77</v>
      </c>
      <c r="O150" s="46" t="s">
        <v>79</v>
      </c>
      <c r="Q150" s="7">
        <f>VLOOKUP(P150,'握力判定　男性用（変更厳禁）'!$B$11:$C$16,2,TRUE)</f>
        <v>0</v>
      </c>
      <c r="S150" s="7">
        <f>VLOOKUP(R150,'長座位体前屈判定用　男性用（変更厳禁）'!$B$11:$C$16,2,TRUE)</f>
        <v>0</v>
      </c>
      <c r="U150" s="7">
        <f>VLOOKUP(T150,'開眼片足立ち判定　男性用（変更厳禁）'!$B$11:$C$16,2,TRUE)</f>
        <v>0</v>
      </c>
      <c r="W150" s="7">
        <f>VLOOKUP(V150,'5m歩行判定　男性用（変更厳禁）'!$B$11:$C$16,2,TRUE)</f>
        <v>5</v>
      </c>
      <c r="Y150" s="7">
        <f>VLOOKUP(X150,'TUG判定　男性用（変更厳禁）'!$B$11:$C$16,2,TRUE)</f>
        <v>5</v>
      </c>
      <c r="AA150" s="58">
        <f>VLOOKUP(Z150,'ファンクショナルリーチ判定　男性用（変更厳禁）'!$B$11:$C$16,2,TRUE)</f>
        <v>0</v>
      </c>
      <c r="AB150" s="7">
        <f t="shared" si="10"/>
        <v>10</v>
      </c>
      <c r="AC150" s="63"/>
      <c r="AD150" s="63"/>
      <c r="AE150" s="67"/>
      <c r="AF150" s="61"/>
      <c r="AG150" s="7"/>
      <c r="AH150" s="7"/>
      <c r="AI150" s="7"/>
      <c r="AJ150" s="7"/>
      <c r="AL150" s="51" t="s">
        <v>77</v>
      </c>
      <c r="AN150" s="52" t="s">
        <v>79</v>
      </c>
      <c r="AP150" s="8">
        <f>VLOOKUP(AO150,'握力判定　男性用（変更厳禁）'!$B$11:$C$16,2,TRUE)</f>
        <v>0</v>
      </c>
      <c r="AR150" s="8">
        <f>VLOOKUP(AQ150,'長座位体前屈判定用　男性用（変更厳禁）'!$B$11:$C$16,2,TRUE)</f>
        <v>0</v>
      </c>
      <c r="AT150" s="8">
        <f>VLOOKUP(AS150,'開眼片足立ち判定　男性用（変更厳禁）'!$B$11:$C$16,2,TRUE)</f>
        <v>0</v>
      </c>
      <c r="AV150" s="8">
        <f>VLOOKUP(AU150,'5m歩行判定　男性用（変更厳禁）'!$B$11:$C$16,2,TRUE)</f>
        <v>5</v>
      </c>
      <c r="AX150" s="8">
        <f>VLOOKUP(AW150,'TUG判定　男性用（変更厳禁）'!$B$11:$C$16,2,TRUE)</f>
        <v>5</v>
      </c>
      <c r="AZ150" s="8">
        <f>VLOOKUP(AY150,'ファンクショナルリーチ判定　男性用（変更厳禁）'!$B$11:$C$16,2,TRUE)</f>
        <v>0</v>
      </c>
      <c r="BA150" s="81">
        <f t="shared" si="11"/>
        <v>10</v>
      </c>
      <c r="BB150" s="70"/>
      <c r="BC150" s="70"/>
      <c r="BD150" s="78"/>
      <c r="BE150" s="69"/>
      <c r="BF150" s="8"/>
      <c r="BG150" s="8"/>
      <c r="BH150" s="8"/>
      <c r="BI150" s="73"/>
    </row>
    <row r="151" spans="1:61">
      <c r="A151" s="3">
        <v>149</v>
      </c>
      <c r="F151" s="12" t="e">
        <f t="shared" si="8"/>
        <v>#DIV/0!</v>
      </c>
      <c r="H151" s="12" t="e">
        <f t="shared" si="9"/>
        <v>#DIV/0!</v>
      </c>
      <c r="K151" s="43"/>
      <c r="M151" s="45" t="s">
        <v>77</v>
      </c>
      <c r="O151" s="46" t="s">
        <v>79</v>
      </c>
      <c r="Q151" s="7">
        <f>VLOOKUP(P151,'握力判定　男性用（変更厳禁）'!$B$11:$C$16,2,TRUE)</f>
        <v>0</v>
      </c>
      <c r="S151" s="7">
        <f>VLOOKUP(R151,'長座位体前屈判定用　男性用（変更厳禁）'!$B$11:$C$16,2,TRUE)</f>
        <v>0</v>
      </c>
      <c r="U151" s="7">
        <f>VLOOKUP(T151,'開眼片足立ち判定　男性用（変更厳禁）'!$B$11:$C$16,2,TRUE)</f>
        <v>0</v>
      </c>
      <c r="W151" s="7">
        <f>VLOOKUP(V151,'5m歩行判定　男性用（変更厳禁）'!$B$11:$C$16,2,TRUE)</f>
        <v>5</v>
      </c>
      <c r="Y151" s="7">
        <f>VLOOKUP(X151,'TUG判定　男性用（変更厳禁）'!$B$11:$C$16,2,TRUE)</f>
        <v>5</v>
      </c>
      <c r="AA151" s="58">
        <f>VLOOKUP(Z151,'ファンクショナルリーチ判定　男性用（変更厳禁）'!$B$11:$C$16,2,TRUE)</f>
        <v>0</v>
      </c>
      <c r="AB151" s="7">
        <f t="shared" si="10"/>
        <v>10</v>
      </c>
      <c r="AC151" s="63"/>
      <c r="AD151" s="63"/>
      <c r="AE151" s="67"/>
      <c r="AF151" s="61"/>
      <c r="AG151" s="7"/>
      <c r="AH151" s="7"/>
      <c r="AI151" s="7"/>
      <c r="AJ151" s="7"/>
      <c r="AL151" s="51" t="s">
        <v>77</v>
      </c>
      <c r="AN151" s="52" t="s">
        <v>79</v>
      </c>
      <c r="AP151" s="8">
        <f>VLOOKUP(AO151,'握力判定　男性用（変更厳禁）'!$B$11:$C$16,2,TRUE)</f>
        <v>0</v>
      </c>
      <c r="AR151" s="8">
        <f>VLOOKUP(AQ151,'長座位体前屈判定用　男性用（変更厳禁）'!$B$11:$C$16,2,TRUE)</f>
        <v>0</v>
      </c>
      <c r="AT151" s="8">
        <f>VLOOKUP(AS151,'開眼片足立ち判定　男性用（変更厳禁）'!$B$11:$C$16,2,TRUE)</f>
        <v>0</v>
      </c>
      <c r="AV151" s="8">
        <f>VLOOKUP(AU151,'5m歩行判定　男性用（変更厳禁）'!$B$11:$C$16,2,TRUE)</f>
        <v>5</v>
      </c>
      <c r="AX151" s="8">
        <f>VLOOKUP(AW151,'TUG判定　男性用（変更厳禁）'!$B$11:$C$16,2,TRUE)</f>
        <v>5</v>
      </c>
      <c r="AZ151" s="8">
        <f>VLOOKUP(AY151,'ファンクショナルリーチ判定　男性用（変更厳禁）'!$B$11:$C$16,2,TRUE)</f>
        <v>0</v>
      </c>
      <c r="BA151" s="81">
        <f t="shared" si="11"/>
        <v>10</v>
      </c>
      <c r="BB151" s="70"/>
      <c r="BC151" s="70"/>
      <c r="BD151" s="78"/>
      <c r="BE151" s="69"/>
      <c r="BF151" s="8"/>
      <c r="BG151" s="8"/>
      <c r="BH151" s="8"/>
      <c r="BI151" s="73"/>
    </row>
    <row r="152" spans="1:61">
      <c r="A152" s="3">
        <v>150</v>
      </c>
      <c r="F152" s="12" t="e">
        <f t="shared" si="8"/>
        <v>#DIV/0!</v>
      </c>
      <c r="H152" s="12" t="e">
        <f t="shared" si="9"/>
        <v>#DIV/0!</v>
      </c>
      <c r="K152" s="43"/>
      <c r="M152" s="45" t="s">
        <v>77</v>
      </c>
      <c r="O152" s="46" t="s">
        <v>79</v>
      </c>
      <c r="Q152" s="7">
        <f>VLOOKUP(P152,'握力判定　男性用（変更厳禁）'!$B$11:$C$16,2,TRUE)</f>
        <v>0</v>
      </c>
      <c r="S152" s="7">
        <f>VLOOKUP(R152,'長座位体前屈判定用　男性用（変更厳禁）'!$B$11:$C$16,2,TRUE)</f>
        <v>0</v>
      </c>
      <c r="U152" s="7">
        <f>VLOOKUP(T152,'開眼片足立ち判定　男性用（変更厳禁）'!$B$11:$C$16,2,TRUE)</f>
        <v>0</v>
      </c>
      <c r="W152" s="7">
        <f>VLOOKUP(V152,'5m歩行判定　男性用（変更厳禁）'!$B$11:$C$16,2,TRUE)</f>
        <v>5</v>
      </c>
      <c r="Y152" s="7">
        <f>VLOOKUP(X152,'TUG判定　男性用（変更厳禁）'!$B$11:$C$16,2,TRUE)</f>
        <v>5</v>
      </c>
      <c r="AA152" s="58">
        <f>VLOOKUP(Z152,'ファンクショナルリーチ判定　男性用（変更厳禁）'!$B$11:$C$16,2,TRUE)</f>
        <v>0</v>
      </c>
      <c r="AB152" s="7">
        <f t="shared" si="10"/>
        <v>10</v>
      </c>
      <c r="AC152" s="63"/>
      <c r="AD152" s="63"/>
      <c r="AE152" s="67"/>
      <c r="AF152" s="61"/>
      <c r="AG152" s="7"/>
      <c r="AH152" s="7"/>
      <c r="AI152" s="7"/>
      <c r="AJ152" s="7"/>
      <c r="AL152" s="51" t="s">
        <v>77</v>
      </c>
      <c r="AN152" s="52" t="s">
        <v>79</v>
      </c>
      <c r="AP152" s="8">
        <f>VLOOKUP(AO152,'握力判定　男性用（変更厳禁）'!$B$11:$C$16,2,TRUE)</f>
        <v>0</v>
      </c>
      <c r="AR152" s="8">
        <f>VLOOKUP(AQ152,'長座位体前屈判定用　男性用（変更厳禁）'!$B$11:$C$16,2,TRUE)</f>
        <v>0</v>
      </c>
      <c r="AT152" s="8">
        <f>VLOOKUP(AS152,'開眼片足立ち判定　男性用（変更厳禁）'!$B$11:$C$16,2,TRUE)</f>
        <v>0</v>
      </c>
      <c r="AV152" s="8">
        <f>VLOOKUP(AU152,'5m歩行判定　男性用（変更厳禁）'!$B$11:$C$16,2,TRUE)</f>
        <v>5</v>
      </c>
      <c r="AX152" s="8">
        <f>VLOOKUP(AW152,'TUG判定　男性用（変更厳禁）'!$B$11:$C$16,2,TRUE)</f>
        <v>5</v>
      </c>
      <c r="AZ152" s="8">
        <f>VLOOKUP(AY152,'ファンクショナルリーチ判定　男性用（変更厳禁）'!$B$11:$C$16,2,TRUE)</f>
        <v>0</v>
      </c>
      <c r="BA152" s="81">
        <f t="shared" si="11"/>
        <v>10</v>
      </c>
      <c r="BB152" s="70"/>
      <c r="BC152" s="70"/>
      <c r="BD152" s="78"/>
      <c r="BE152" s="69"/>
      <c r="BF152" s="8"/>
      <c r="BG152" s="8"/>
      <c r="BH152" s="8"/>
      <c r="BI152" s="73"/>
    </row>
    <row r="153" spans="1:61">
      <c r="A153" s="3">
        <v>151</v>
      </c>
      <c r="F153" s="12" t="e">
        <f t="shared" si="8"/>
        <v>#DIV/0!</v>
      </c>
      <c r="H153" s="12" t="e">
        <f t="shared" si="9"/>
        <v>#DIV/0!</v>
      </c>
      <c r="K153" s="43"/>
      <c r="M153" s="45" t="s">
        <v>77</v>
      </c>
      <c r="O153" s="46" t="s">
        <v>79</v>
      </c>
      <c r="Q153" s="7">
        <f>VLOOKUP(P153,'握力判定　男性用（変更厳禁）'!$B$11:$C$16,2,TRUE)</f>
        <v>0</v>
      </c>
      <c r="S153" s="7">
        <f>VLOOKUP(R153,'長座位体前屈判定用　男性用（変更厳禁）'!$B$11:$C$16,2,TRUE)</f>
        <v>0</v>
      </c>
      <c r="U153" s="7">
        <f>VLOOKUP(T153,'開眼片足立ち判定　男性用（変更厳禁）'!$B$11:$C$16,2,TRUE)</f>
        <v>0</v>
      </c>
      <c r="W153" s="7">
        <f>VLOOKUP(V153,'5m歩行判定　男性用（変更厳禁）'!$B$11:$C$16,2,TRUE)</f>
        <v>5</v>
      </c>
      <c r="Y153" s="7">
        <f>VLOOKUP(X153,'TUG判定　男性用（変更厳禁）'!$B$11:$C$16,2,TRUE)</f>
        <v>5</v>
      </c>
      <c r="AA153" s="58">
        <f>VLOOKUP(Z153,'ファンクショナルリーチ判定　男性用（変更厳禁）'!$B$11:$C$16,2,TRUE)</f>
        <v>0</v>
      </c>
      <c r="AB153" s="7">
        <f t="shared" si="10"/>
        <v>10</v>
      </c>
      <c r="AC153" s="63"/>
      <c r="AD153" s="63"/>
      <c r="AE153" s="67"/>
      <c r="AF153" s="61"/>
      <c r="AG153" s="7"/>
      <c r="AH153" s="7"/>
      <c r="AI153" s="7"/>
      <c r="AJ153" s="7"/>
      <c r="AL153" s="51" t="s">
        <v>77</v>
      </c>
      <c r="AN153" s="52" t="s">
        <v>79</v>
      </c>
      <c r="AP153" s="8">
        <f>VLOOKUP(AO153,'握力判定　男性用（変更厳禁）'!$B$11:$C$16,2,TRUE)</f>
        <v>0</v>
      </c>
      <c r="AR153" s="8">
        <f>VLOOKUP(AQ153,'長座位体前屈判定用　男性用（変更厳禁）'!$B$11:$C$16,2,TRUE)</f>
        <v>0</v>
      </c>
      <c r="AT153" s="8">
        <f>VLOOKUP(AS153,'開眼片足立ち判定　男性用（変更厳禁）'!$B$11:$C$16,2,TRUE)</f>
        <v>0</v>
      </c>
      <c r="AV153" s="8">
        <f>VLOOKUP(AU153,'5m歩行判定　男性用（変更厳禁）'!$B$11:$C$16,2,TRUE)</f>
        <v>5</v>
      </c>
      <c r="AX153" s="8">
        <f>VLOOKUP(AW153,'TUG判定　男性用（変更厳禁）'!$B$11:$C$16,2,TRUE)</f>
        <v>5</v>
      </c>
      <c r="AZ153" s="8">
        <f>VLOOKUP(AY153,'ファンクショナルリーチ判定　男性用（変更厳禁）'!$B$11:$C$16,2,TRUE)</f>
        <v>0</v>
      </c>
      <c r="BA153" s="81">
        <f t="shared" si="11"/>
        <v>10</v>
      </c>
      <c r="BB153" s="70"/>
      <c r="BC153" s="70"/>
      <c r="BD153" s="78"/>
      <c r="BE153" s="69"/>
      <c r="BF153" s="8"/>
      <c r="BG153" s="8"/>
      <c r="BH153" s="8"/>
      <c r="BI153" s="73"/>
    </row>
    <row r="154" spans="1:61">
      <c r="A154" s="3">
        <v>152</v>
      </c>
      <c r="F154" s="12" t="e">
        <f t="shared" si="8"/>
        <v>#DIV/0!</v>
      </c>
      <c r="H154" s="12" t="e">
        <f t="shared" si="9"/>
        <v>#DIV/0!</v>
      </c>
      <c r="K154" s="43"/>
      <c r="M154" s="45" t="s">
        <v>77</v>
      </c>
      <c r="O154" s="46" t="s">
        <v>79</v>
      </c>
      <c r="Q154" s="7">
        <f>VLOOKUP(P154,'握力判定　男性用（変更厳禁）'!$B$11:$C$16,2,TRUE)</f>
        <v>0</v>
      </c>
      <c r="S154" s="7">
        <f>VLOOKUP(R154,'長座位体前屈判定用　男性用（変更厳禁）'!$B$11:$C$16,2,TRUE)</f>
        <v>0</v>
      </c>
      <c r="U154" s="7">
        <f>VLOOKUP(T154,'開眼片足立ち判定　男性用（変更厳禁）'!$B$11:$C$16,2,TRUE)</f>
        <v>0</v>
      </c>
      <c r="W154" s="7">
        <f>VLOOKUP(V154,'5m歩行判定　男性用（変更厳禁）'!$B$11:$C$16,2,TRUE)</f>
        <v>5</v>
      </c>
      <c r="Y154" s="7">
        <f>VLOOKUP(X154,'TUG判定　男性用（変更厳禁）'!$B$11:$C$16,2,TRUE)</f>
        <v>5</v>
      </c>
      <c r="AA154" s="58">
        <f>VLOOKUP(Z154,'ファンクショナルリーチ判定　男性用（変更厳禁）'!$B$11:$C$16,2,TRUE)</f>
        <v>0</v>
      </c>
      <c r="AB154" s="7">
        <f t="shared" si="10"/>
        <v>10</v>
      </c>
      <c r="AC154" s="63"/>
      <c r="AD154" s="63"/>
      <c r="AE154" s="67"/>
      <c r="AF154" s="61"/>
      <c r="AG154" s="7"/>
      <c r="AH154" s="7"/>
      <c r="AI154" s="7"/>
      <c r="AJ154" s="7"/>
      <c r="AL154" s="51" t="s">
        <v>77</v>
      </c>
      <c r="AN154" s="52" t="s">
        <v>79</v>
      </c>
      <c r="AP154" s="8">
        <f>VLOOKUP(AO154,'握力判定　男性用（変更厳禁）'!$B$11:$C$16,2,TRUE)</f>
        <v>0</v>
      </c>
      <c r="AR154" s="8">
        <f>VLOOKUP(AQ154,'長座位体前屈判定用　男性用（変更厳禁）'!$B$11:$C$16,2,TRUE)</f>
        <v>0</v>
      </c>
      <c r="AT154" s="8">
        <f>VLOOKUP(AS154,'開眼片足立ち判定　男性用（変更厳禁）'!$B$11:$C$16,2,TRUE)</f>
        <v>0</v>
      </c>
      <c r="AV154" s="8">
        <f>VLOOKUP(AU154,'5m歩行判定　男性用（変更厳禁）'!$B$11:$C$16,2,TRUE)</f>
        <v>5</v>
      </c>
      <c r="AX154" s="8">
        <f>VLOOKUP(AW154,'TUG判定　男性用（変更厳禁）'!$B$11:$C$16,2,TRUE)</f>
        <v>5</v>
      </c>
      <c r="AZ154" s="8">
        <f>VLOOKUP(AY154,'ファンクショナルリーチ判定　男性用（変更厳禁）'!$B$11:$C$16,2,TRUE)</f>
        <v>0</v>
      </c>
      <c r="BA154" s="81">
        <f t="shared" si="11"/>
        <v>10</v>
      </c>
      <c r="BB154" s="70"/>
      <c r="BC154" s="70"/>
      <c r="BD154" s="78"/>
      <c r="BE154" s="69"/>
      <c r="BF154" s="8"/>
      <c r="BG154" s="8"/>
      <c r="BH154" s="8"/>
      <c r="BI154" s="73"/>
    </row>
    <row r="155" spans="1:61">
      <c r="A155" s="3">
        <v>153</v>
      </c>
      <c r="F155" s="12" t="e">
        <f t="shared" si="8"/>
        <v>#DIV/0!</v>
      </c>
      <c r="H155" s="12" t="e">
        <f t="shared" si="9"/>
        <v>#DIV/0!</v>
      </c>
      <c r="K155" s="43"/>
      <c r="M155" s="45" t="s">
        <v>77</v>
      </c>
      <c r="O155" s="46" t="s">
        <v>79</v>
      </c>
      <c r="Q155" s="7">
        <f>VLOOKUP(P155,'握力判定　男性用（変更厳禁）'!$B$11:$C$16,2,TRUE)</f>
        <v>0</v>
      </c>
      <c r="S155" s="7">
        <f>VLOOKUP(R155,'長座位体前屈判定用　男性用（変更厳禁）'!$B$11:$C$16,2,TRUE)</f>
        <v>0</v>
      </c>
      <c r="U155" s="7">
        <f>VLOOKUP(T155,'開眼片足立ち判定　男性用（変更厳禁）'!$B$11:$C$16,2,TRUE)</f>
        <v>0</v>
      </c>
      <c r="W155" s="7">
        <f>VLOOKUP(V155,'5m歩行判定　男性用（変更厳禁）'!$B$11:$C$16,2,TRUE)</f>
        <v>5</v>
      </c>
      <c r="Y155" s="7">
        <f>VLOOKUP(X155,'TUG判定　男性用（変更厳禁）'!$B$11:$C$16,2,TRUE)</f>
        <v>5</v>
      </c>
      <c r="AA155" s="58">
        <f>VLOOKUP(Z155,'ファンクショナルリーチ判定　男性用（変更厳禁）'!$B$11:$C$16,2,TRUE)</f>
        <v>0</v>
      </c>
      <c r="AB155" s="7">
        <f t="shared" si="10"/>
        <v>10</v>
      </c>
      <c r="AC155" s="63"/>
      <c r="AD155" s="63"/>
      <c r="AE155" s="67"/>
      <c r="AF155" s="61"/>
      <c r="AG155" s="7"/>
      <c r="AH155" s="7"/>
      <c r="AI155" s="7"/>
      <c r="AJ155" s="7"/>
      <c r="AL155" s="51" t="s">
        <v>77</v>
      </c>
      <c r="AN155" s="52" t="s">
        <v>79</v>
      </c>
      <c r="AP155" s="8">
        <f>VLOOKUP(AO155,'握力判定　男性用（変更厳禁）'!$B$11:$C$16,2,TRUE)</f>
        <v>0</v>
      </c>
      <c r="AR155" s="8">
        <f>VLOOKUP(AQ155,'長座位体前屈判定用　男性用（変更厳禁）'!$B$11:$C$16,2,TRUE)</f>
        <v>0</v>
      </c>
      <c r="AT155" s="8">
        <f>VLOOKUP(AS155,'開眼片足立ち判定　男性用（変更厳禁）'!$B$11:$C$16,2,TRUE)</f>
        <v>0</v>
      </c>
      <c r="AV155" s="8">
        <f>VLOOKUP(AU155,'5m歩行判定　男性用（変更厳禁）'!$B$11:$C$16,2,TRUE)</f>
        <v>5</v>
      </c>
      <c r="AX155" s="8">
        <f>VLOOKUP(AW155,'TUG判定　男性用（変更厳禁）'!$B$11:$C$16,2,TRUE)</f>
        <v>5</v>
      </c>
      <c r="AZ155" s="8">
        <f>VLOOKUP(AY155,'ファンクショナルリーチ判定　男性用（変更厳禁）'!$B$11:$C$16,2,TRUE)</f>
        <v>0</v>
      </c>
      <c r="BA155" s="81">
        <f t="shared" si="11"/>
        <v>10</v>
      </c>
      <c r="BB155" s="70"/>
      <c r="BC155" s="70"/>
      <c r="BD155" s="78"/>
      <c r="BE155" s="69"/>
      <c r="BF155" s="8"/>
      <c r="BG155" s="8"/>
      <c r="BH155" s="8"/>
      <c r="BI155" s="73"/>
    </row>
    <row r="156" spans="1:61">
      <c r="A156" s="3">
        <v>154</v>
      </c>
      <c r="F156" s="12" t="e">
        <f t="shared" si="8"/>
        <v>#DIV/0!</v>
      </c>
      <c r="H156" s="12" t="e">
        <f t="shared" si="9"/>
        <v>#DIV/0!</v>
      </c>
      <c r="K156" s="43"/>
      <c r="M156" s="45" t="s">
        <v>77</v>
      </c>
      <c r="O156" s="46" t="s">
        <v>79</v>
      </c>
      <c r="Q156" s="7">
        <f>VLOOKUP(P156,'握力判定　男性用（変更厳禁）'!$B$11:$C$16,2,TRUE)</f>
        <v>0</v>
      </c>
      <c r="S156" s="7">
        <f>VLOOKUP(R156,'長座位体前屈判定用　男性用（変更厳禁）'!$B$11:$C$16,2,TRUE)</f>
        <v>0</v>
      </c>
      <c r="U156" s="7">
        <f>VLOOKUP(T156,'開眼片足立ち判定　男性用（変更厳禁）'!$B$11:$C$16,2,TRUE)</f>
        <v>0</v>
      </c>
      <c r="W156" s="7">
        <f>VLOOKUP(V156,'5m歩行判定　男性用（変更厳禁）'!$B$11:$C$16,2,TRUE)</f>
        <v>5</v>
      </c>
      <c r="Y156" s="7">
        <f>VLOOKUP(X156,'TUG判定　男性用（変更厳禁）'!$B$11:$C$16,2,TRUE)</f>
        <v>5</v>
      </c>
      <c r="AA156" s="58">
        <f>VLOOKUP(Z156,'ファンクショナルリーチ判定　男性用（変更厳禁）'!$B$11:$C$16,2,TRUE)</f>
        <v>0</v>
      </c>
      <c r="AB156" s="7">
        <f t="shared" si="10"/>
        <v>10</v>
      </c>
      <c r="AC156" s="63"/>
      <c r="AD156" s="63"/>
      <c r="AE156" s="67"/>
      <c r="AF156" s="61"/>
      <c r="AG156" s="7"/>
      <c r="AH156" s="7"/>
      <c r="AI156" s="7"/>
      <c r="AJ156" s="7"/>
      <c r="AL156" s="51" t="s">
        <v>77</v>
      </c>
      <c r="AN156" s="52" t="s">
        <v>79</v>
      </c>
      <c r="AP156" s="8">
        <f>VLOOKUP(AO156,'握力判定　男性用（変更厳禁）'!$B$11:$C$16,2,TRUE)</f>
        <v>0</v>
      </c>
      <c r="AR156" s="8">
        <f>VLOOKUP(AQ156,'長座位体前屈判定用　男性用（変更厳禁）'!$B$11:$C$16,2,TRUE)</f>
        <v>0</v>
      </c>
      <c r="AT156" s="8">
        <f>VLOOKUP(AS156,'開眼片足立ち判定　男性用（変更厳禁）'!$B$11:$C$16,2,TRUE)</f>
        <v>0</v>
      </c>
      <c r="AV156" s="8">
        <f>VLOOKUP(AU156,'5m歩行判定　男性用（変更厳禁）'!$B$11:$C$16,2,TRUE)</f>
        <v>5</v>
      </c>
      <c r="AX156" s="8">
        <f>VLOOKUP(AW156,'TUG判定　男性用（変更厳禁）'!$B$11:$C$16,2,TRUE)</f>
        <v>5</v>
      </c>
      <c r="AZ156" s="8">
        <f>VLOOKUP(AY156,'ファンクショナルリーチ判定　男性用（変更厳禁）'!$B$11:$C$16,2,TRUE)</f>
        <v>0</v>
      </c>
      <c r="BA156" s="81">
        <f t="shared" si="11"/>
        <v>10</v>
      </c>
      <c r="BB156" s="70"/>
      <c r="BC156" s="70"/>
      <c r="BD156" s="78"/>
      <c r="BE156" s="69"/>
      <c r="BF156" s="8"/>
      <c r="BG156" s="8"/>
      <c r="BH156" s="8"/>
      <c r="BI156" s="73"/>
    </row>
    <row r="157" spans="1:61">
      <c r="A157" s="3">
        <v>155</v>
      </c>
      <c r="F157" s="12" t="e">
        <f t="shared" si="8"/>
        <v>#DIV/0!</v>
      </c>
      <c r="H157" s="12" t="e">
        <f t="shared" si="9"/>
        <v>#DIV/0!</v>
      </c>
      <c r="K157" s="43"/>
      <c r="M157" s="45" t="s">
        <v>77</v>
      </c>
      <c r="O157" s="46" t="s">
        <v>79</v>
      </c>
      <c r="Q157" s="7">
        <f>VLOOKUP(P157,'握力判定　男性用（変更厳禁）'!$B$11:$C$16,2,TRUE)</f>
        <v>0</v>
      </c>
      <c r="S157" s="7">
        <f>VLOOKUP(R157,'長座位体前屈判定用　男性用（変更厳禁）'!$B$11:$C$16,2,TRUE)</f>
        <v>0</v>
      </c>
      <c r="U157" s="7">
        <f>VLOOKUP(T157,'開眼片足立ち判定　男性用（変更厳禁）'!$B$11:$C$16,2,TRUE)</f>
        <v>0</v>
      </c>
      <c r="W157" s="7">
        <f>VLOOKUP(V157,'5m歩行判定　男性用（変更厳禁）'!$B$11:$C$16,2,TRUE)</f>
        <v>5</v>
      </c>
      <c r="Y157" s="7">
        <f>VLOOKUP(X157,'TUG判定　男性用（変更厳禁）'!$B$11:$C$16,2,TRUE)</f>
        <v>5</v>
      </c>
      <c r="AA157" s="58">
        <f>VLOOKUP(Z157,'ファンクショナルリーチ判定　男性用（変更厳禁）'!$B$11:$C$16,2,TRUE)</f>
        <v>0</v>
      </c>
      <c r="AB157" s="7">
        <f t="shared" si="10"/>
        <v>10</v>
      </c>
      <c r="AC157" s="63"/>
      <c r="AD157" s="63"/>
      <c r="AE157" s="67"/>
      <c r="AF157" s="61"/>
      <c r="AG157" s="7"/>
      <c r="AH157" s="7"/>
      <c r="AI157" s="7"/>
      <c r="AJ157" s="7"/>
      <c r="AL157" s="51" t="s">
        <v>77</v>
      </c>
      <c r="AN157" s="52" t="s">
        <v>79</v>
      </c>
      <c r="AP157" s="8">
        <f>VLOOKUP(AO157,'握力判定　男性用（変更厳禁）'!$B$11:$C$16,2,TRUE)</f>
        <v>0</v>
      </c>
      <c r="AR157" s="8">
        <f>VLOOKUP(AQ157,'長座位体前屈判定用　男性用（変更厳禁）'!$B$11:$C$16,2,TRUE)</f>
        <v>0</v>
      </c>
      <c r="AT157" s="8">
        <f>VLOOKUP(AS157,'開眼片足立ち判定　男性用（変更厳禁）'!$B$11:$C$16,2,TRUE)</f>
        <v>0</v>
      </c>
      <c r="AV157" s="8">
        <f>VLOOKUP(AU157,'5m歩行判定　男性用（変更厳禁）'!$B$11:$C$16,2,TRUE)</f>
        <v>5</v>
      </c>
      <c r="AX157" s="8">
        <f>VLOOKUP(AW157,'TUG判定　男性用（変更厳禁）'!$B$11:$C$16,2,TRUE)</f>
        <v>5</v>
      </c>
      <c r="AZ157" s="8">
        <f>VLOOKUP(AY157,'ファンクショナルリーチ判定　男性用（変更厳禁）'!$B$11:$C$16,2,TRUE)</f>
        <v>0</v>
      </c>
      <c r="BA157" s="81">
        <f t="shared" si="11"/>
        <v>10</v>
      </c>
      <c r="BB157" s="70"/>
      <c r="BC157" s="70"/>
      <c r="BD157" s="78"/>
      <c r="BE157" s="69"/>
      <c r="BF157" s="8"/>
      <c r="BG157" s="8"/>
      <c r="BH157" s="8"/>
      <c r="BI157" s="73"/>
    </row>
    <row r="158" spans="1:61">
      <c r="A158" s="3">
        <v>156</v>
      </c>
      <c r="F158" s="12" t="e">
        <f t="shared" si="8"/>
        <v>#DIV/0!</v>
      </c>
      <c r="H158" s="12" t="e">
        <f t="shared" si="9"/>
        <v>#DIV/0!</v>
      </c>
      <c r="K158" s="43"/>
      <c r="M158" s="45" t="s">
        <v>77</v>
      </c>
      <c r="O158" s="46" t="s">
        <v>79</v>
      </c>
      <c r="Q158" s="7">
        <f>VLOOKUP(P158,'握力判定　男性用（変更厳禁）'!$B$11:$C$16,2,TRUE)</f>
        <v>0</v>
      </c>
      <c r="S158" s="7">
        <f>VLOOKUP(R158,'長座位体前屈判定用　男性用（変更厳禁）'!$B$11:$C$16,2,TRUE)</f>
        <v>0</v>
      </c>
      <c r="U158" s="7">
        <f>VLOOKUP(T158,'開眼片足立ち判定　男性用（変更厳禁）'!$B$11:$C$16,2,TRUE)</f>
        <v>0</v>
      </c>
      <c r="W158" s="7">
        <f>VLOOKUP(V158,'5m歩行判定　男性用（変更厳禁）'!$B$11:$C$16,2,TRUE)</f>
        <v>5</v>
      </c>
      <c r="Y158" s="7">
        <f>VLOOKUP(X158,'TUG判定　男性用（変更厳禁）'!$B$11:$C$16,2,TRUE)</f>
        <v>5</v>
      </c>
      <c r="AA158" s="58">
        <f>VLOOKUP(Z158,'ファンクショナルリーチ判定　男性用（変更厳禁）'!$B$11:$C$16,2,TRUE)</f>
        <v>0</v>
      </c>
      <c r="AB158" s="7">
        <f t="shared" si="10"/>
        <v>10</v>
      </c>
      <c r="AC158" s="63"/>
      <c r="AD158" s="63"/>
      <c r="AE158" s="67"/>
      <c r="AF158" s="61"/>
      <c r="AG158" s="7"/>
      <c r="AH158" s="7"/>
      <c r="AI158" s="7"/>
      <c r="AJ158" s="7"/>
      <c r="AL158" s="51" t="s">
        <v>77</v>
      </c>
      <c r="AN158" s="52" t="s">
        <v>79</v>
      </c>
      <c r="AP158" s="8">
        <f>VLOOKUP(AO158,'握力判定　男性用（変更厳禁）'!$B$11:$C$16,2,TRUE)</f>
        <v>0</v>
      </c>
      <c r="AR158" s="8">
        <f>VLOOKUP(AQ158,'長座位体前屈判定用　男性用（変更厳禁）'!$B$11:$C$16,2,TRUE)</f>
        <v>0</v>
      </c>
      <c r="AT158" s="8">
        <f>VLOOKUP(AS158,'開眼片足立ち判定　男性用（変更厳禁）'!$B$11:$C$16,2,TRUE)</f>
        <v>0</v>
      </c>
      <c r="AV158" s="8">
        <f>VLOOKUP(AU158,'5m歩行判定　男性用（変更厳禁）'!$B$11:$C$16,2,TRUE)</f>
        <v>5</v>
      </c>
      <c r="AX158" s="8">
        <f>VLOOKUP(AW158,'TUG判定　男性用（変更厳禁）'!$B$11:$C$16,2,TRUE)</f>
        <v>5</v>
      </c>
      <c r="AZ158" s="8">
        <f>VLOOKUP(AY158,'ファンクショナルリーチ判定　男性用（変更厳禁）'!$B$11:$C$16,2,TRUE)</f>
        <v>0</v>
      </c>
      <c r="BA158" s="81">
        <f t="shared" si="11"/>
        <v>10</v>
      </c>
      <c r="BB158" s="70"/>
      <c r="BC158" s="70"/>
      <c r="BD158" s="78"/>
      <c r="BE158" s="69"/>
      <c r="BF158" s="8"/>
      <c r="BG158" s="8"/>
      <c r="BH158" s="8"/>
      <c r="BI158" s="73"/>
    </row>
    <row r="159" spans="1:61">
      <c r="A159" s="3">
        <v>157</v>
      </c>
      <c r="F159" s="12" t="e">
        <f t="shared" si="8"/>
        <v>#DIV/0!</v>
      </c>
      <c r="H159" s="12" t="e">
        <f t="shared" si="9"/>
        <v>#DIV/0!</v>
      </c>
      <c r="K159" s="43"/>
      <c r="M159" s="45" t="s">
        <v>77</v>
      </c>
      <c r="O159" s="46" t="s">
        <v>79</v>
      </c>
      <c r="Q159" s="7">
        <f>VLOOKUP(P159,'握力判定　男性用（変更厳禁）'!$B$11:$C$16,2,TRUE)</f>
        <v>0</v>
      </c>
      <c r="S159" s="7">
        <f>VLOOKUP(R159,'長座位体前屈判定用　男性用（変更厳禁）'!$B$11:$C$16,2,TRUE)</f>
        <v>0</v>
      </c>
      <c r="U159" s="7">
        <f>VLOOKUP(T159,'開眼片足立ち判定　男性用（変更厳禁）'!$B$11:$C$16,2,TRUE)</f>
        <v>0</v>
      </c>
      <c r="W159" s="7">
        <f>VLOOKUP(V159,'5m歩行判定　男性用（変更厳禁）'!$B$11:$C$16,2,TRUE)</f>
        <v>5</v>
      </c>
      <c r="Y159" s="7">
        <f>VLOOKUP(X159,'TUG判定　男性用（変更厳禁）'!$B$11:$C$16,2,TRUE)</f>
        <v>5</v>
      </c>
      <c r="AA159" s="58">
        <f>VLOOKUP(Z159,'ファンクショナルリーチ判定　男性用（変更厳禁）'!$B$11:$C$16,2,TRUE)</f>
        <v>0</v>
      </c>
      <c r="AB159" s="7">
        <f t="shared" si="10"/>
        <v>10</v>
      </c>
      <c r="AC159" s="63"/>
      <c r="AD159" s="63"/>
      <c r="AE159" s="67"/>
      <c r="AF159" s="61"/>
      <c r="AG159" s="7"/>
      <c r="AH159" s="7"/>
      <c r="AI159" s="7"/>
      <c r="AJ159" s="7"/>
      <c r="AL159" s="51" t="s">
        <v>77</v>
      </c>
      <c r="AN159" s="52" t="s">
        <v>79</v>
      </c>
      <c r="AP159" s="8">
        <f>VLOOKUP(AO159,'握力判定　男性用（変更厳禁）'!$B$11:$C$16,2,TRUE)</f>
        <v>0</v>
      </c>
      <c r="AR159" s="8">
        <f>VLOOKUP(AQ159,'長座位体前屈判定用　男性用（変更厳禁）'!$B$11:$C$16,2,TRUE)</f>
        <v>0</v>
      </c>
      <c r="AT159" s="8">
        <f>VLOOKUP(AS159,'開眼片足立ち判定　男性用（変更厳禁）'!$B$11:$C$16,2,TRUE)</f>
        <v>0</v>
      </c>
      <c r="AV159" s="8">
        <f>VLOOKUP(AU159,'5m歩行判定　男性用（変更厳禁）'!$B$11:$C$16,2,TRUE)</f>
        <v>5</v>
      </c>
      <c r="AX159" s="8">
        <f>VLOOKUP(AW159,'TUG判定　男性用（変更厳禁）'!$B$11:$C$16,2,TRUE)</f>
        <v>5</v>
      </c>
      <c r="AZ159" s="8">
        <f>VLOOKUP(AY159,'ファンクショナルリーチ判定　男性用（変更厳禁）'!$B$11:$C$16,2,TRUE)</f>
        <v>0</v>
      </c>
      <c r="BA159" s="81">
        <f t="shared" si="11"/>
        <v>10</v>
      </c>
      <c r="BB159" s="70"/>
      <c r="BC159" s="70"/>
      <c r="BD159" s="78"/>
      <c r="BE159" s="69"/>
      <c r="BF159" s="8"/>
      <c r="BG159" s="8"/>
      <c r="BH159" s="8"/>
      <c r="BI159" s="73"/>
    </row>
    <row r="160" spans="1:61">
      <c r="A160" s="3">
        <v>158</v>
      </c>
      <c r="F160" s="12" t="e">
        <f t="shared" si="8"/>
        <v>#DIV/0!</v>
      </c>
      <c r="H160" s="12" t="e">
        <f t="shared" si="9"/>
        <v>#DIV/0!</v>
      </c>
      <c r="K160" s="43"/>
      <c r="M160" s="45" t="s">
        <v>77</v>
      </c>
      <c r="O160" s="46" t="s">
        <v>79</v>
      </c>
      <c r="Q160" s="7">
        <f>VLOOKUP(P160,'握力判定　男性用（変更厳禁）'!$B$11:$C$16,2,TRUE)</f>
        <v>0</v>
      </c>
      <c r="S160" s="7">
        <f>VLOOKUP(R160,'長座位体前屈判定用　男性用（変更厳禁）'!$B$11:$C$16,2,TRUE)</f>
        <v>0</v>
      </c>
      <c r="U160" s="7">
        <f>VLOOKUP(T160,'開眼片足立ち判定　男性用（変更厳禁）'!$B$11:$C$16,2,TRUE)</f>
        <v>0</v>
      </c>
      <c r="W160" s="7">
        <f>VLOOKUP(V160,'5m歩行判定　男性用（変更厳禁）'!$B$11:$C$16,2,TRUE)</f>
        <v>5</v>
      </c>
      <c r="Y160" s="7">
        <f>VLOOKUP(X160,'TUG判定　男性用（変更厳禁）'!$B$11:$C$16,2,TRUE)</f>
        <v>5</v>
      </c>
      <c r="AA160" s="58">
        <f>VLOOKUP(Z160,'ファンクショナルリーチ判定　男性用（変更厳禁）'!$B$11:$C$16,2,TRUE)</f>
        <v>0</v>
      </c>
      <c r="AB160" s="7">
        <f t="shared" si="10"/>
        <v>10</v>
      </c>
      <c r="AC160" s="63"/>
      <c r="AD160" s="63"/>
      <c r="AE160" s="67"/>
      <c r="AF160" s="61"/>
      <c r="AG160" s="7"/>
      <c r="AH160" s="7"/>
      <c r="AI160" s="7"/>
      <c r="AJ160" s="7"/>
      <c r="AL160" s="51" t="s">
        <v>77</v>
      </c>
      <c r="AN160" s="52" t="s">
        <v>79</v>
      </c>
      <c r="AP160" s="8">
        <f>VLOOKUP(AO160,'握力判定　男性用（変更厳禁）'!$B$11:$C$16,2,TRUE)</f>
        <v>0</v>
      </c>
      <c r="AR160" s="8">
        <f>VLOOKUP(AQ160,'長座位体前屈判定用　男性用（変更厳禁）'!$B$11:$C$16,2,TRUE)</f>
        <v>0</v>
      </c>
      <c r="AT160" s="8">
        <f>VLOOKUP(AS160,'開眼片足立ち判定　男性用（変更厳禁）'!$B$11:$C$16,2,TRUE)</f>
        <v>0</v>
      </c>
      <c r="AV160" s="8">
        <f>VLOOKUP(AU160,'5m歩行判定　男性用（変更厳禁）'!$B$11:$C$16,2,TRUE)</f>
        <v>5</v>
      </c>
      <c r="AX160" s="8">
        <f>VLOOKUP(AW160,'TUG判定　男性用（変更厳禁）'!$B$11:$C$16,2,TRUE)</f>
        <v>5</v>
      </c>
      <c r="AZ160" s="8">
        <f>VLOOKUP(AY160,'ファンクショナルリーチ判定　男性用（変更厳禁）'!$B$11:$C$16,2,TRUE)</f>
        <v>0</v>
      </c>
      <c r="BA160" s="81">
        <f t="shared" si="11"/>
        <v>10</v>
      </c>
      <c r="BB160" s="70"/>
      <c r="BC160" s="70"/>
      <c r="BD160" s="78"/>
      <c r="BE160" s="69"/>
      <c r="BF160" s="8"/>
      <c r="BG160" s="8"/>
      <c r="BH160" s="8"/>
      <c r="BI160" s="73"/>
    </row>
    <row r="161" spans="1:61">
      <c r="A161" s="3">
        <v>159</v>
      </c>
      <c r="F161" s="12" t="e">
        <f t="shared" si="8"/>
        <v>#DIV/0!</v>
      </c>
      <c r="H161" s="12" t="e">
        <f t="shared" si="9"/>
        <v>#DIV/0!</v>
      </c>
      <c r="K161" s="43"/>
      <c r="M161" s="45" t="s">
        <v>77</v>
      </c>
      <c r="O161" s="46" t="s">
        <v>79</v>
      </c>
      <c r="Q161" s="7">
        <f>VLOOKUP(P161,'握力判定　男性用（変更厳禁）'!$B$11:$C$16,2,TRUE)</f>
        <v>0</v>
      </c>
      <c r="S161" s="7">
        <f>VLOOKUP(R161,'長座位体前屈判定用　男性用（変更厳禁）'!$B$11:$C$16,2,TRUE)</f>
        <v>0</v>
      </c>
      <c r="U161" s="7">
        <f>VLOOKUP(T161,'開眼片足立ち判定　男性用（変更厳禁）'!$B$11:$C$16,2,TRUE)</f>
        <v>0</v>
      </c>
      <c r="W161" s="7">
        <f>VLOOKUP(V161,'5m歩行判定　男性用（変更厳禁）'!$B$11:$C$16,2,TRUE)</f>
        <v>5</v>
      </c>
      <c r="Y161" s="7">
        <f>VLOOKUP(X161,'TUG判定　男性用（変更厳禁）'!$B$11:$C$16,2,TRUE)</f>
        <v>5</v>
      </c>
      <c r="AA161" s="58">
        <f>VLOOKUP(Z161,'ファンクショナルリーチ判定　男性用（変更厳禁）'!$B$11:$C$16,2,TRUE)</f>
        <v>0</v>
      </c>
      <c r="AB161" s="7">
        <f t="shared" si="10"/>
        <v>10</v>
      </c>
      <c r="AC161" s="63"/>
      <c r="AD161" s="63"/>
      <c r="AE161" s="67"/>
      <c r="AF161" s="61"/>
      <c r="AG161" s="7"/>
      <c r="AH161" s="7"/>
      <c r="AI161" s="7"/>
      <c r="AJ161" s="7"/>
      <c r="AL161" s="51" t="s">
        <v>77</v>
      </c>
      <c r="AN161" s="52" t="s">
        <v>79</v>
      </c>
      <c r="AP161" s="8">
        <f>VLOOKUP(AO161,'握力判定　男性用（変更厳禁）'!$B$11:$C$16,2,TRUE)</f>
        <v>0</v>
      </c>
      <c r="AR161" s="8">
        <f>VLOOKUP(AQ161,'長座位体前屈判定用　男性用（変更厳禁）'!$B$11:$C$16,2,TRUE)</f>
        <v>0</v>
      </c>
      <c r="AT161" s="8">
        <f>VLOOKUP(AS161,'開眼片足立ち判定　男性用（変更厳禁）'!$B$11:$C$16,2,TRUE)</f>
        <v>0</v>
      </c>
      <c r="AV161" s="8">
        <f>VLOOKUP(AU161,'5m歩行判定　男性用（変更厳禁）'!$B$11:$C$16,2,TRUE)</f>
        <v>5</v>
      </c>
      <c r="AX161" s="8">
        <f>VLOOKUP(AW161,'TUG判定　男性用（変更厳禁）'!$B$11:$C$16,2,TRUE)</f>
        <v>5</v>
      </c>
      <c r="AZ161" s="8">
        <f>VLOOKUP(AY161,'ファンクショナルリーチ判定　男性用（変更厳禁）'!$B$11:$C$16,2,TRUE)</f>
        <v>0</v>
      </c>
      <c r="BA161" s="81">
        <f t="shared" si="11"/>
        <v>10</v>
      </c>
      <c r="BB161" s="70"/>
      <c r="BC161" s="70"/>
      <c r="BD161" s="78"/>
      <c r="BE161" s="69"/>
      <c r="BF161" s="8"/>
      <c r="BG161" s="8"/>
      <c r="BH161" s="8"/>
      <c r="BI161" s="73"/>
    </row>
    <row r="162" spans="1:61">
      <c r="A162" s="3">
        <v>160</v>
      </c>
      <c r="F162" s="12" t="e">
        <f t="shared" si="8"/>
        <v>#DIV/0!</v>
      </c>
      <c r="H162" s="12" t="e">
        <f t="shared" si="9"/>
        <v>#DIV/0!</v>
      </c>
      <c r="K162" s="43"/>
      <c r="M162" s="45" t="s">
        <v>77</v>
      </c>
      <c r="O162" s="46" t="s">
        <v>79</v>
      </c>
      <c r="Q162" s="7">
        <f>VLOOKUP(P162,'握力判定　男性用（変更厳禁）'!$B$11:$C$16,2,TRUE)</f>
        <v>0</v>
      </c>
      <c r="S162" s="7">
        <f>VLOOKUP(R162,'長座位体前屈判定用　男性用（変更厳禁）'!$B$11:$C$16,2,TRUE)</f>
        <v>0</v>
      </c>
      <c r="U162" s="7">
        <f>VLOOKUP(T162,'開眼片足立ち判定　男性用（変更厳禁）'!$B$11:$C$16,2,TRUE)</f>
        <v>0</v>
      </c>
      <c r="W162" s="7">
        <f>VLOOKUP(V162,'5m歩行判定　男性用（変更厳禁）'!$B$11:$C$16,2,TRUE)</f>
        <v>5</v>
      </c>
      <c r="Y162" s="7">
        <f>VLOOKUP(X162,'TUG判定　男性用（変更厳禁）'!$B$11:$C$16,2,TRUE)</f>
        <v>5</v>
      </c>
      <c r="AA162" s="58">
        <f>VLOOKUP(Z162,'ファンクショナルリーチ判定　男性用（変更厳禁）'!$B$11:$C$16,2,TRUE)</f>
        <v>0</v>
      </c>
      <c r="AB162" s="7">
        <f t="shared" si="10"/>
        <v>10</v>
      </c>
      <c r="AC162" s="63"/>
      <c r="AD162" s="63"/>
      <c r="AE162" s="67"/>
      <c r="AF162" s="61"/>
      <c r="AG162" s="7"/>
      <c r="AH162" s="7"/>
      <c r="AI162" s="7"/>
      <c r="AJ162" s="7"/>
      <c r="AL162" s="51" t="s">
        <v>77</v>
      </c>
      <c r="AN162" s="52" t="s">
        <v>79</v>
      </c>
      <c r="AP162" s="8">
        <f>VLOOKUP(AO162,'握力判定　男性用（変更厳禁）'!$B$11:$C$16,2,TRUE)</f>
        <v>0</v>
      </c>
      <c r="AR162" s="8">
        <f>VLOOKUP(AQ162,'長座位体前屈判定用　男性用（変更厳禁）'!$B$11:$C$16,2,TRUE)</f>
        <v>0</v>
      </c>
      <c r="AT162" s="8">
        <f>VLOOKUP(AS162,'開眼片足立ち判定　男性用（変更厳禁）'!$B$11:$C$16,2,TRUE)</f>
        <v>0</v>
      </c>
      <c r="AV162" s="8">
        <f>VLOOKUP(AU162,'5m歩行判定　男性用（変更厳禁）'!$B$11:$C$16,2,TRUE)</f>
        <v>5</v>
      </c>
      <c r="AX162" s="8">
        <f>VLOOKUP(AW162,'TUG判定　男性用（変更厳禁）'!$B$11:$C$16,2,TRUE)</f>
        <v>5</v>
      </c>
      <c r="AZ162" s="8">
        <f>VLOOKUP(AY162,'ファンクショナルリーチ判定　男性用（変更厳禁）'!$B$11:$C$16,2,TRUE)</f>
        <v>0</v>
      </c>
      <c r="BA162" s="81">
        <f t="shared" si="11"/>
        <v>10</v>
      </c>
      <c r="BB162" s="70"/>
      <c r="BC162" s="70"/>
      <c r="BD162" s="78"/>
      <c r="BE162" s="69"/>
      <c r="BF162" s="8"/>
      <c r="BG162" s="8"/>
      <c r="BH162" s="8"/>
      <c r="BI162" s="73"/>
    </row>
    <row r="163" spans="1:61">
      <c r="A163" s="3">
        <v>161</v>
      </c>
      <c r="F163" s="12" t="e">
        <f t="shared" si="8"/>
        <v>#DIV/0!</v>
      </c>
      <c r="H163" s="12" t="e">
        <f t="shared" si="9"/>
        <v>#DIV/0!</v>
      </c>
      <c r="K163" s="43"/>
      <c r="M163" s="45" t="s">
        <v>77</v>
      </c>
      <c r="O163" s="46" t="s">
        <v>79</v>
      </c>
      <c r="Q163" s="7">
        <f>VLOOKUP(P163,'握力判定　男性用（変更厳禁）'!$B$11:$C$16,2,TRUE)</f>
        <v>0</v>
      </c>
      <c r="S163" s="7">
        <f>VLOOKUP(R163,'長座位体前屈判定用　男性用（変更厳禁）'!$B$11:$C$16,2,TRUE)</f>
        <v>0</v>
      </c>
      <c r="U163" s="7">
        <f>VLOOKUP(T163,'開眼片足立ち判定　男性用（変更厳禁）'!$B$11:$C$16,2,TRUE)</f>
        <v>0</v>
      </c>
      <c r="W163" s="7">
        <f>VLOOKUP(V163,'5m歩行判定　男性用（変更厳禁）'!$B$11:$C$16,2,TRUE)</f>
        <v>5</v>
      </c>
      <c r="Y163" s="7">
        <f>VLOOKUP(X163,'TUG判定　男性用（変更厳禁）'!$B$11:$C$16,2,TRUE)</f>
        <v>5</v>
      </c>
      <c r="AA163" s="58">
        <f>VLOOKUP(Z163,'ファンクショナルリーチ判定　男性用（変更厳禁）'!$B$11:$C$16,2,TRUE)</f>
        <v>0</v>
      </c>
      <c r="AB163" s="7">
        <f t="shared" si="10"/>
        <v>10</v>
      </c>
      <c r="AC163" s="63"/>
      <c r="AD163" s="63"/>
      <c r="AE163" s="67"/>
      <c r="AF163" s="61"/>
      <c r="AG163" s="7"/>
      <c r="AH163" s="7"/>
      <c r="AI163" s="7"/>
      <c r="AJ163" s="7"/>
      <c r="AL163" s="51" t="s">
        <v>77</v>
      </c>
      <c r="AN163" s="52" t="s">
        <v>79</v>
      </c>
      <c r="AP163" s="8">
        <f>VLOOKUP(AO163,'握力判定　男性用（変更厳禁）'!$B$11:$C$16,2,TRUE)</f>
        <v>0</v>
      </c>
      <c r="AR163" s="8">
        <f>VLOOKUP(AQ163,'長座位体前屈判定用　男性用（変更厳禁）'!$B$11:$C$16,2,TRUE)</f>
        <v>0</v>
      </c>
      <c r="AT163" s="8">
        <f>VLOOKUP(AS163,'開眼片足立ち判定　男性用（変更厳禁）'!$B$11:$C$16,2,TRUE)</f>
        <v>0</v>
      </c>
      <c r="AV163" s="8">
        <f>VLOOKUP(AU163,'5m歩行判定　男性用（変更厳禁）'!$B$11:$C$16,2,TRUE)</f>
        <v>5</v>
      </c>
      <c r="AX163" s="8">
        <f>VLOOKUP(AW163,'TUG判定　男性用（変更厳禁）'!$B$11:$C$16,2,TRUE)</f>
        <v>5</v>
      </c>
      <c r="AZ163" s="8">
        <f>VLOOKUP(AY163,'ファンクショナルリーチ判定　男性用（変更厳禁）'!$B$11:$C$16,2,TRUE)</f>
        <v>0</v>
      </c>
      <c r="BA163" s="81">
        <f t="shared" si="11"/>
        <v>10</v>
      </c>
      <c r="BB163" s="70"/>
      <c r="BC163" s="70"/>
      <c r="BD163" s="78"/>
      <c r="BE163" s="69"/>
      <c r="BF163" s="8"/>
      <c r="BG163" s="8"/>
      <c r="BH163" s="8"/>
      <c r="BI163" s="73"/>
    </row>
    <row r="164" spans="1:61">
      <c r="A164" s="3">
        <v>162</v>
      </c>
      <c r="F164" s="12" t="e">
        <f t="shared" si="8"/>
        <v>#DIV/0!</v>
      </c>
      <c r="H164" s="12" t="e">
        <f t="shared" si="9"/>
        <v>#DIV/0!</v>
      </c>
      <c r="K164" s="43"/>
      <c r="M164" s="45" t="s">
        <v>77</v>
      </c>
      <c r="O164" s="46" t="s">
        <v>79</v>
      </c>
      <c r="Q164" s="7">
        <f>VLOOKUP(P164,'握力判定　男性用（変更厳禁）'!$B$11:$C$16,2,TRUE)</f>
        <v>0</v>
      </c>
      <c r="S164" s="7">
        <f>VLOOKUP(R164,'長座位体前屈判定用　男性用（変更厳禁）'!$B$11:$C$16,2,TRUE)</f>
        <v>0</v>
      </c>
      <c r="U164" s="7">
        <f>VLOOKUP(T164,'開眼片足立ち判定　男性用（変更厳禁）'!$B$11:$C$16,2,TRUE)</f>
        <v>0</v>
      </c>
      <c r="W164" s="7">
        <f>VLOOKUP(V164,'5m歩行判定　男性用（変更厳禁）'!$B$11:$C$16,2,TRUE)</f>
        <v>5</v>
      </c>
      <c r="Y164" s="7">
        <f>VLOOKUP(X164,'TUG判定　男性用（変更厳禁）'!$B$11:$C$16,2,TRUE)</f>
        <v>5</v>
      </c>
      <c r="AA164" s="58">
        <f>VLOOKUP(Z164,'ファンクショナルリーチ判定　男性用（変更厳禁）'!$B$11:$C$16,2,TRUE)</f>
        <v>0</v>
      </c>
      <c r="AB164" s="7">
        <f t="shared" si="10"/>
        <v>10</v>
      </c>
      <c r="AC164" s="63"/>
      <c r="AD164" s="63"/>
      <c r="AE164" s="67"/>
      <c r="AF164" s="61"/>
      <c r="AG164" s="7"/>
      <c r="AH164" s="7"/>
      <c r="AI164" s="7"/>
      <c r="AJ164" s="7"/>
      <c r="AL164" s="51" t="s">
        <v>77</v>
      </c>
      <c r="AN164" s="52" t="s">
        <v>79</v>
      </c>
      <c r="AP164" s="8">
        <f>VLOOKUP(AO164,'握力判定　男性用（変更厳禁）'!$B$11:$C$16,2,TRUE)</f>
        <v>0</v>
      </c>
      <c r="AR164" s="8">
        <f>VLOOKUP(AQ164,'長座位体前屈判定用　男性用（変更厳禁）'!$B$11:$C$16,2,TRUE)</f>
        <v>0</v>
      </c>
      <c r="AT164" s="8">
        <f>VLOOKUP(AS164,'開眼片足立ち判定　男性用（変更厳禁）'!$B$11:$C$16,2,TRUE)</f>
        <v>0</v>
      </c>
      <c r="AV164" s="8">
        <f>VLOOKUP(AU164,'5m歩行判定　男性用（変更厳禁）'!$B$11:$C$16,2,TRUE)</f>
        <v>5</v>
      </c>
      <c r="AX164" s="8">
        <f>VLOOKUP(AW164,'TUG判定　男性用（変更厳禁）'!$B$11:$C$16,2,TRUE)</f>
        <v>5</v>
      </c>
      <c r="AZ164" s="8">
        <f>VLOOKUP(AY164,'ファンクショナルリーチ判定　男性用（変更厳禁）'!$B$11:$C$16,2,TRUE)</f>
        <v>0</v>
      </c>
      <c r="BA164" s="81">
        <f t="shared" si="11"/>
        <v>10</v>
      </c>
      <c r="BB164" s="70"/>
      <c r="BC164" s="70"/>
      <c r="BD164" s="78"/>
      <c r="BE164" s="69"/>
      <c r="BF164" s="8"/>
      <c r="BG164" s="8"/>
      <c r="BH164" s="8"/>
      <c r="BI164" s="73"/>
    </row>
    <row r="165" spans="1:61">
      <c r="A165" s="3">
        <v>163</v>
      </c>
      <c r="F165" s="12" t="e">
        <f t="shared" si="8"/>
        <v>#DIV/0!</v>
      </c>
      <c r="H165" s="12" t="e">
        <f t="shared" si="9"/>
        <v>#DIV/0!</v>
      </c>
      <c r="K165" s="43"/>
      <c r="M165" s="45" t="s">
        <v>77</v>
      </c>
      <c r="O165" s="46" t="s">
        <v>79</v>
      </c>
      <c r="Q165" s="7">
        <f>VLOOKUP(P165,'握力判定　男性用（変更厳禁）'!$B$11:$C$16,2,TRUE)</f>
        <v>0</v>
      </c>
      <c r="S165" s="7">
        <f>VLOOKUP(R165,'長座位体前屈判定用　男性用（変更厳禁）'!$B$11:$C$16,2,TRUE)</f>
        <v>0</v>
      </c>
      <c r="U165" s="7">
        <f>VLOOKUP(T165,'開眼片足立ち判定　男性用（変更厳禁）'!$B$11:$C$16,2,TRUE)</f>
        <v>0</v>
      </c>
      <c r="W165" s="7">
        <f>VLOOKUP(V165,'5m歩行判定　男性用（変更厳禁）'!$B$11:$C$16,2,TRUE)</f>
        <v>5</v>
      </c>
      <c r="Y165" s="7">
        <f>VLOOKUP(X165,'TUG判定　男性用（変更厳禁）'!$B$11:$C$16,2,TRUE)</f>
        <v>5</v>
      </c>
      <c r="AA165" s="58">
        <f>VLOOKUP(Z165,'ファンクショナルリーチ判定　男性用（変更厳禁）'!$B$11:$C$16,2,TRUE)</f>
        <v>0</v>
      </c>
      <c r="AB165" s="7">
        <f t="shared" si="10"/>
        <v>10</v>
      </c>
      <c r="AC165" s="63"/>
      <c r="AD165" s="63"/>
      <c r="AE165" s="67"/>
      <c r="AF165" s="61"/>
      <c r="AG165" s="7"/>
      <c r="AH165" s="7"/>
      <c r="AI165" s="7"/>
      <c r="AJ165" s="7"/>
      <c r="AL165" s="51" t="s">
        <v>77</v>
      </c>
      <c r="AN165" s="52" t="s">
        <v>79</v>
      </c>
      <c r="AP165" s="8">
        <f>VLOOKUP(AO165,'握力判定　男性用（変更厳禁）'!$B$11:$C$16,2,TRUE)</f>
        <v>0</v>
      </c>
      <c r="AR165" s="8">
        <f>VLOOKUP(AQ165,'長座位体前屈判定用　男性用（変更厳禁）'!$B$11:$C$16,2,TRUE)</f>
        <v>0</v>
      </c>
      <c r="AT165" s="8">
        <f>VLOOKUP(AS165,'開眼片足立ち判定　男性用（変更厳禁）'!$B$11:$C$16,2,TRUE)</f>
        <v>0</v>
      </c>
      <c r="AV165" s="8">
        <f>VLOOKUP(AU165,'5m歩行判定　男性用（変更厳禁）'!$B$11:$C$16,2,TRUE)</f>
        <v>5</v>
      </c>
      <c r="AX165" s="8">
        <f>VLOOKUP(AW165,'TUG判定　男性用（変更厳禁）'!$B$11:$C$16,2,TRUE)</f>
        <v>5</v>
      </c>
      <c r="AZ165" s="8">
        <f>VLOOKUP(AY165,'ファンクショナルリーチ判定　男性用（変更厳禁）'!$B$11:$C$16,2,TRUE)</f>
        <v>0</v>
      </c>
      <c r="BA165" s="81">
        <f t="shared" si="11"/>
        <v>10</v>
      </c>
      <c r="BB165" s="70"/>
      <c r="BC165" s="70"/>
      <c r="BD165" s="78"/>
      <c r="BE165" s="69"/>
      <c r="BF165" s="8"/>
      <c r="BG165" s="8"/>
      <c r="BH165" s="8"/>
      <c r="BI165" s="73"/>
    </row>
    <row r="166" spans="1:61">
      <c r="A166" s="3">
        <v>164</v>
      </c>
      <c r="F166" s="12" t="e">
        <f t="shared" si="8"/>
        <v>#DIV/0!</v>
      </c>
      <c r="H166" s="12" t="e">
        <f t="shared" si="9"/>
        <v>#DIV/0!</v>
      </c>
      <c r="K166" s="43"/>
      <c r="M166" s="45" t="s">
        <v>77</v>
      </c>
      <c r="O166" s="46" t="s">
        <v>79</v>
      </c>
      <c r="Q166" s="7">
        <f>VLOOKUP(P166,'握力判定　男性用（変更厳禁）'!$B$11:$C$16,2,TRUE)</f>
        <v>0</v>
      </c>
      <c r="S166" s="7">
        <f>VLOOKUP(R166,'長座位体前屈判定用　男性用（変更厳禁）'!$B$11:$C$16,2,TRUE)</f>
        <v>0</v>
      </c>
      <c r="U166" s="7">
        <f>VLOOKUP(T166,'開眼片足立ち判定　男性用（変更厳禁）'!$B$11:$C$16,2,TRUE)</f>
        <v>0</v>
      </c>
      <c r="W166" s="7">
        <f>VLOOKUP(V166,'5m歩行判定　男性用（変更厳禁）'!$B$11:$C$16,2,TRUE)</f>
        <v>5</v>
      </c>
      <c r="Y166" s="7">
        <f>VLOOKUP(X166,'TUG判定　男性用（変更厳禁）'!$B$11:$C$16,2,TRUE)</f>
        <v>5</v>
      </c>
      <c r="AA166" s="58">
        <f>VLOOKUP(Z166,'ファンクショナルリーチ判定　男性用（変更厳禁）'!$B$11:$C$16,2,TRUE)</f>
        <v>0</v>
      </c>
      <c r="AB166" s="7">
        <f t="shared" si="10"/>
        <v>10</v>
      </c>
      <c r="AC166" s="63"/>
      <c r="AD166" s="63"/>
      <c r="AE166" s="67"/>
      <c r="AF166" s="61"/>
      <c r="AG166" s="7"/>
      <c r="AH166" s="7"/>
      <c r="AI166" s="7"/>
      <c r="AJ166" s="7"/>
      <c r="AL166" s="51" t="s">
        <v>77</v>
      </c>
      <c r="AN166" s="52" t="s">
        <v>79</v>
      </c>
      <c r="AP166" s="8">
        <f>VLOOKUP(AO166,'握力判定　男性用（変更厳禁）'!$B$11:$C$16,2,TRUE)</f>
        <v>0</v>
      </c>
      <c r="AR166" s="8">
        <f>VLOOKUP(AQ166,'長座位体前屈判定用　男性用（変更厳禁）'!$B$11:$C$16,2,TRUE)</f>
        <v>0</v>
      </c>
      <c r="AT166" s="8">
        <f>VLOOKUP(AS166,'開眼片足立ち判定　男性用（変更厳禁）'!$B$11:$C$16,2,TRUE)</f>
        <v>0</v>
      </c>
      <c r="AV166" s="8">
        <f>VLOOKUP(AU166,'5m歩行判定　男性用（変更厳禁）'!$B$11:$C$16,2,TRUE)</f>
        <v>5</v>
      </c>
      <c r="AX166" s="8">
        <f>VLOOKUP(AW166,'TUG判定　男性用（変更厳禁）'!$B$11:$C$16,2,TRUE)</f>
        <v>5</v>
      </c>
      <c r="AZ166" s="8">
        <f>VLOOKUP(AY166,'ファンクショナルリーチ判定　男性用（変更厳禁）'!$B$11:$C$16,2,TRUE)</f>
        <v>0</v>
      </c>
      <c r="BA166" s="81">
        <f t="shared" si="11"/>
        <v>10</v>
      </c>
      <c r="BB166" s="70"/>
      <c r="BC166" s="70"/>
      <c r="BD166" s="78"/>
      <c r="BE166" s="69"/>
      <c r="BF166" s="8"/>
      <c r="BG166" s="8"/>
      <c r="BH166" s="8"/>
      <c r="BI166" s="73"/>
    </row>
    <row r="167" spans="1:61">
      <c r="A167" s="3">
        <v>165</v>
      </c>
      <c r="F167" s="12" t="e">
        <f t="shared" si="8"/>
        <v>#DIV/0!</v>
      </c>
      <c r="H167" s="12" t="e">
        <f t="shared" si="9"/>
        <v>#DIV/0!</v>
      </c>
      <c r="K167" s="43"/>
      <c r="M167" s="45" t="s">
        <v>77</v>
      </c>
      <c r="O167" s="46" t="s">
        <v>79</v>
      </c>
      <c r="Q167" s="7">
        <f>VLOOKUP(P167,'握力判定　男性用（変更厳禁）'!$B$11:$C$16,2,TRUE)</f>
        <v>0</v>
      </c>
      <c r="S167" s="7">
        <f>VLOOKUP(R167,'長座位体前屈判定用　男性用（変更厳禁）'!$B$11:$C$16,2,TRUE)</f>
        <v>0</v>
      </c>
      <c r="U167" s="7">
        <f>VLOOKUP(T167,'開眼片足立ち判定　男性用（変更厳禁）'!$B$11:$C$16,2,TRUE)</f>
        <v>0</v>
      </c>
      <c r="W167" s="7">
        <f>VLOOKUP(V167,'5m歩行判定　男性用（変更厳禁）'!$B$11:$C$16,2,TRUE)</f>
        <v>5</v>
      </c>
      <c r="Y167" s="7">
        <f>VLOOKUP(X167,'TUG判定　男性用（変更厳禁）'!$B$11:$C$16,2,TRUE)</f>
        <v>5</v>
      </c>
      <c r="AA167" s="58">
        <f>VLOOKUP(Z167,'ファンクショナルリーチ判定　男性用（変更厳禁）'!$B$11:$C$16,2,TRUE)</f>
        <v>0</v>
      </c>
      <c r="AB167" s="7">
        <f t="shared" si="10"/>
        <v>10</v>
      </c>
      <c r="AC167" s="63"/>
      <c r="AD167" s="63"/>
      <c r="AE167" s="67"/>
      <c r="AF167" s="61"/>
      <c r="AG167" s="7"/>
      <c r="AH167" s="7"/>
      <c r="AI167" s="7"/>
      <c r="AJ167" s="7"/>
      <c r="AL167" s="51" t="s">
        <v>77</v>
      </c>
      <c r="AN167" s="52" t="s">
        <v>79</v>
      </c>
      <c r="AP167" s="8">
        <f>VLOOKUP(AO167,'握力判定　男性用（変更厳禁）'!$B$11:$C$16,2,TRUE)</f>
        <v>0</v>
      </c>
      <c r="AR167" s="8">
        <f>VLOOKUP(AQ167,'長座位体前屈判定用　男性用（変更厳禁）'!$B$11:$C$16,2,TRUE)</f>
        <v>0</v>
      </c>
      <c r="AT167" s="8">
        <f>VLOOKUP(AS167,'開眼片足立ち判定　男性用（変更厳禁）'!$B$11:$C$16,2,TRUE)</f>
        <v>0</v>
      </c>
      <c r="AV167" s="8">
        <f>VLOOKUP(AU167,'5m歩行判定　男性用（変更厳禁）'!$B$11:$C$16,2,TRUE)</f>
        <v>5</v>
      </c>
      <c r="AX167" s="8">
        <f>VLOOKUP(AW167,'TUG判定　男性用（変更厳禁）'!$B$11:$C$16,2,TRUE)</f>
        <v>5</v>
      </c>
      <c r="AZ167" s="8">
        <f>VLOOKUP(AY167,'ファンクショナルリーチ判定　男性用（変更厳禁）'!$B$11:$C$16,2,TRUE)</f>
        <v>0</v>
      </c>
      <c r="BA167" s="81">
        <f t="shared" si="11"/>
        <v>10</v>
      </c>
      <c r="BB167" s="70"/>
      <c r="BC167" s="70"/>
      <c r="BD167" s="78"/>
      <c r="BE167" s="69"/>
      <c r="BF167" s="8"/>
      <c r="BG167" s="8"/>
      <c r="BH167" s="8"/>
      <c r="BI167" s="73"/>
    </row>
    <row r="168" spans="1:61">
      <c r="A168" s="3">
        <v>166</v>
      </c>
      <c r="F168" s="12" t="e">
        <f t="shared" si="8"/>
        <v>#DIV/0!</v>
      </c>
      <c r="H168" s="12" t="e">
        <f t="shared" si="9"/>
        <v>#DIV/0!</v>
      </c>
      <c r="K168" s="43"/>
      <c r="M168" s="45" t="s">
        <v>77</v>
      </c>
      <c r="O168" s="46" t="s">
        <v>79</v>
      </c>
      <c r="Q168" s="7">
        <f>VLOOKUP(P168,'握力判定　男性用（変更厳禁）'!$B$11:$C$16,2,TRUE)</f>
        <v>0</v>
      </c>
      <c r="S168" s="7">
        <f>VLOOKUP(R168,'長座位体前屈判定用　男性用（変更厳禁）'!$B$11:$C$16,2,TRUE)</f>
        <v>0</v>
      </c>
      <c r="U168" s="7">
        <f>VLOOKUP(T168,'開眼片足立ち判定　男性用（変更厳禁）'!$B$11:$C$16,2,TRUE)</f>
        <v>0</v>
      </c>
      <c r="W168" s="7">
        <f>VLOOKUP(V168,'5m歩行判定　男性用（変更厳禁）'!$B$11:$C$16,2,TRUE)</f>
        <v>5</v>
      </c>
      <c r="Y168" s="7">
        <f>VLOOKUP(X168,'TUG判定　男性用（変更厳禁）'!$B$11:$C$16,2,TRUE)</f>
        <v>5</v>
      </c>
      <c r="AA168" s="58">
        <f>VLOOKUP(Z168,'ファンクショナルリーチ判定　男性用（変更厳禁）'!$B$11:$C$16,2,TRUE)</f>
        <v>0</v>
      </c>
      <c r="AB168" s="7">
        <f t="shared" si="10"/>
        <v>10</v>
      </c>
      <c r="AC168" s="63"/>
      <c r="AD168" s="63"/>
      <c r="AE168" s="67"/>
      <c r="AF168" s="61"/>
      <c r="AG168" s="7"/>
      <c r="AH168" s="7"/>
      <c r="AI168" s="7"/>
      <c r="AJ168" s="7"/>
      <c r="AL168" s="51" t="s">
        <v>77</v>
      </c>
      <c r="AN168" s="52" t="s">
        <v>79</v>
      </c>
      <c r="AP168" s="8">
        <f>VLOOKUP(AO168,'握力判定　男性用（変更厳禁）'!$B$11:$C$16,2,TRUE)</f>
        <v>0</v>
      </c>
      <c r="AR168" s="8">
        <f>VLOOKUP(AQ168,'長座位体前屈判定用　男性用（変更厳禁）'!$B$11:$C$16,2,TRUE)</f>
        <v>0</v>
      </c>
      <c r="AT168" s="8">
        <f>VLOOKUP(AS168,'開眼片足立ち判定　男性用（変更厳禁）'!$B$11:$C$16,2,TRUE)</f>
        <v>0</v>
      </c>
      <c r="AV168" s="8">
        <f>VLOOKUP(AU168,'5m歩行判定　男性用（変更厳禁）'!$B$11:$C$16,2,TRUE)</f>
        <v>5</v>
      </c>
      <c r="AX168" s="8">
        <f>VLOOKUP(AW168,'TUG判定　男性用（変更厳禁）'!$B$11:$C$16,2,TRUE)</f>
        <v>5</v>
      </c>
      <c r="AZ168" s="8">
        <f>VLOOKUP(AY168,'ファンクショナルリーチ判定　男性用（変更厳禁）'!$B$11:$C$16,2,TRUE)</f>
        <v>0</v>
      </c>
      <c r="BA168" s="81">
        <f t="shared" si="11"/>
        <v>10</v>
      </c>
      <c r="BB168" s="70"/>
      <c r="BC168" s="70"/>
      <c r="BD168" s="78"/>
      <c r="BE168" s="69"/>
      <c r="BF168" s="8"/>
      <c r="BG168" s="8"/>
      <c r="BH168" s="8"/>
      <c r="BI168" s="73"/>
    </row>
    <row r="169" spans="1:61">
      <c r="A169" s="3">
        <v>167</v>
      </c>
      <c r="F169" s="12" t="e">
        <f t="shared" si="8"/>
        <v>#DIV/0!</v>
      </c>
      <c r="H169" s="12" t="e">
        <f t="shared" si="9"/>
        <v>#DIV/0!</v>
      </c>
      <c r="K169" s="43"/>
      <c r="M169" s="45" t="s">
        <v>77</v>
      </c>
      <c r="O169" s="46" t="s">
        <v>79</v>
      </c>
      <c r="Q169" s="7">
        <f>VLOOKUP(P169,'握力判定　男性用（変更厳禁）'!$B$11:$C$16,2,TRUE)</f>
        <v>0</v>
      </c>
      <c r="S169" s="7">
        <f>VLOOKUP(R169,'長座位体前屈判定用　男性用（変更厳禁）'!$B$11:$C$16,2,TRUE)</f>
        <v>0</v>
      </c>
      <c r="U169" s="7">
        <f>VLOOKUP(T169,'開眼片足立ち判定　男性用（変更厳禁）'!$B$11:$C$16,2,TRUE)</f>
        <v>0</v>
      </c>
      <c r="W169" s="7">
        <f>VLOOKUP(V169,'5m歩行判定　男性用（変更厳禁）'!$B$11:$C$16,2,TRUE)</f>
        <v>5</v>
      </c>
      <c r="Y169" s="7">
        <f>VLOOKUP(X169,'TUG判定　男性用（変更厳禁）'!$B$11:$C$16,2,TRUE)</f>
        <v>5</v>
      </c>
      <c r="AA169" s="58">
        <f>VLOOKUP(Z169,'ファンクショナルリーチ判定　男性用（変更厳禁）'!$B$11:$C$16,2,TRUE)</f>
        <v>0</v>
      </c>
      <c r="AB169" s="7">
        <f t="shared" si="10"/>
        <v>10</v>
      </c>
      <c r="AC169" s="63"/>
      <c r="AD169" s="63"/>
      <c r="AE169" s="67"/>
      <c r="AF169" s="61"/>
      <c r="AG169" s="7"/>
      <c r="AH169" s="7"/>
      <c r="AI169" s="7"/>
      <c r="AJ169" s="7"/>
      <c r="AL169" s="51" t="s">
        <v>77</v>
      </c>
      <c r="AN169" s="52" t="s">
        <v>79</v>
      </c>
      <c r="AP169" s="8">
        <f>VLOOKUP(AO169,'握力判定　男性用（変更厳禁）'!$B$11:$C$16,2,TRUE)</f>
        <v>0</v>
      </c>
      <c r="AR169" s="8">
        <f>VLOOKUP(AQ169,'長座位体前屈判定用　男性用（変更厳禁）'!$B$11:$C$16,2,TRUE)</f>
        <v>0</v>
      </c>
      <c r="AT169" s="8">
        <f>VLOOKUP(AS169,'開眼片足立ち判定　男性用（変更厳禁）'!$B$11:$C$16,2,TRUE)</f>
        <v>0</v>
      </c>
      <c r="AV169" s="8">
        <f>VLOOKUP(AU169,'5m歩行判定　男性用（変更厳禁）'!$B$11:$C$16,2,TRUE)</f>
        <v>5</v>
      </c>
      <c r="AX169" s="8">
        <f>VLOOKUP(AW169,'TUG判定　男性用（変更厳禁）'!$B$11:$C$16,2,TRUE)</f>
        <v>5</v>
      </c>
      <c r="AZ169" s="8">
        <f>VLOOKUP(AY169,'ファンクショナルリーチ判定　男性用（変更厳禁）'!$B$11:$C$16,2,TRUE)</f>
        <v>0</v>
      </c>
      <c r="BA169" s="81">
        <f t="shared" si="11"/>
        <v>10</v>
      </c>
      <c r="BB169" s="70"/>
      <c r="BC169" s="70"/>
      <c r="BD169" s="78"/>
      <c r="BE169" s="69"/>
      <c r="BF169" s="8"/>
      <c r="BG169" s="8"/>
      <c r="BH169" s="8"/>
      <c r="BI169" s="73"/>
    </row>
    <row r="170" spans="1:61">
      <c r="A170" s="3">
        <v>168</v>
      </c>
      <c r="F170" s="12" t="e">
        <f t="shared" si="8"/>
        <v>#DIV/0!</v>
      </c>
      <c r="H170" s="12" t="e">
        <f t="shared" si="9"/>
        <v>#DIV/0!</v>
      </c>
      <c r="K170" s="43"/>
      <c r="M170" s="45" t="s">
        <v>77</v>
      </c>
      <c r="O170" s="46" t="s">
        <v>79</v>
      </c>
      <c r="Q170" s="7">
        <f>VLOOKUP(P170,'握力判定　男性用（変更厳禁）'!$B$11:$C$16,2,TRUE)</f>
        <v>0</v>
      </c>
      <c r="S170" s="7">
        <f>VLOOKUP(R170,'長座位体前屈判定用　男性用（変更厳禁）'!$B$11:$C$16,2,TRUE)</f>
        <v>0</v>
      </c>
      <c r="U170" s="7">
        <f>VLOOKUP(T170,'開眼片足立ち判定　男性用（変更厳禁）'!$B$11:$C$16,2,TRUE)</f>
        <v>0</v>
      </c>
      <c r="W170" s="7">
        <f>VLOOKUP(V170,'5m歩行判定　男性用（変更厳禁）'!$B$11:$C$16,2,TRUE)</f>
        <v>5</v>
      </c>
      <c r="Y170" s="7">
        <f>VLOOKUP(X170,'TUG判定　男性用（変更厳禁）'!$B$11:$C$16,2,TRUE)</f>
        <v>5</v>
      </c>
      <c r="AA170" s="58">
        <f>VLOOKUP(Z170,'ファンクショナルリーチ判定　男性用（変更厳禁）'!$B$11:$C$16,2,TRUE)</f>
        <v>0</v>
      </c>
      <c r="AB170" s="7">
        <f t="shared" si="10"/>
        <v>10</v>
      </c>
      <c r="AC170" s="63"/>
      <c r="AD170" s="63"/>
      <c r="AE170" s="67"/>
      <c r="AF170" s="61"/>
      <c r="AG170" s="7"/>
      <c r="AH170" s="7"/>
      <c r="AI170" s="7"/>
      <c r="AJ170" s="7"/>
      <c r="AL170" s="51" t="s">
        <v>77</v>
      </c>
      <c r="AN170" s="52" t="s">
        <v>79</v>
      </c>
      <c r="AP170" s="8">
        <f>VLOOKUP(AO170,'握力判定　男性用（変更厳禁）'!$B$11:$C$16,2,TRUE)</f>
        <v>0</v>
      </c>
      <c r="AR170" s="8">
        <f>VLOOKUP(AQ170,'長座位体前屈判定用　男性用（変更厳禁）'!$B$11:$C$16,2,TRUE)</f>
        <v>0</v>
      </c>
      <c r="AT170" s="8">
        <f>VLOOKUP(AS170,'開眼片足立ち判定　男性用（変更厳禁）'!$B$11:$C$16,2,TRUE)</f>
        <v>0</v>
      </c>
      <c r="AV170" s="8">
        <f>VLOOKUP(AU170,'5m歩行判定　男性用（変更厳禁）'!$B$11:$C$16,2,TRUE)</f>
        <v>5</v>
      </c>
      <c r="AX170" s="8">
        <f>VLOOKUP(AW170,'TUG判定　男性用（変更厳禁）'!$B$11:$C$16,2,TRUE)</f>
        <v>5</v>
      </c>
      <c r="AZ170" s="8">
        <f>VLOOKUP(AY170,'ファンクショナルリーチ判定　男性用（変更厳禁）'!$B$11:$C$16,2,TRUE)</f>
        <v>0</v>
      </c>
      <c r="BA170" s="81">
        <f t="shared" si="11"/>
        <v>10</v>
      </c>
      <c r="BB170" s="70"/>
      <c r="BC170" s="70"/>
      <c r="BD170" s="78"/>
      <c r="BE170" s="69"/>
      <c r="BF170" s="8"/>
      <c r="BG170" s="8"/>
      <c r="BH170" s="8"/>
      <c r="BI170" s="73"/>
    </row>
    <row r="171" spans="1:61">
      <c r="A171" s="3">
        <v>169</v>
      </c>
      <c r="F171" s="12" t="e">
        <f t="shared" si="8"/>
        <v>#DIV/0!</v>
      </c>
      <c r="H171" s="12" t="e">
        <f t="shared" si="9"/>
        <v>#DIV/0!</v>
      </c>
      <c r="K171" s="43"/>
      <c r="M171" s="45" t="s">
        <v>77</v>
      </c>
      <c r="O171" s="46" t="s">
        <v>79</v>
      </c>
      <c r="Q171" s="7">
        <f>VLOOKUP(P171,'握力判定　男性用（変更厳禁）'!$B$11:$C$16,2,TRUE)</f>
        <v>0</v>
      </c>
      <c r="S171" s="7">
        <f>VLOOKUP(R171,'長座位体前屈判定用　男性用（変更厳禁）'!$B$11:$C$16,2,TRUE)</f>
        <v>0</v>
      </c>
      <c r="U171" s="7">
        <f>VLOOKUP(T171,'開眼片足立ち判定　男性用（変更厳禁）'!$B$11:$C$16,2,TRUE)</f>
        <v>0</v>
      </c>
      <c r="W171" s="7">
        <f>VLOOKUP(V171,'5m歩行判定　男性用（変更厳禁）'!$B$11:$C$16,2,TRUE)</f>
        <v>5</v>
      </c>
      <c r="Y171" s="7">
        <f>VLOOKUP(X171,'TUG判定　男性用（変更厳禁）'!$B$11:$C$16,2,TRUE)</f>
        <v>5</v>
      </c>
      <c r="AA171" s="58">
        <f>VLOOKUP(Z171,'ファンクショナルリーチ判定　男性用（変更厳禁）'!$B$11:$C$16,2,TRUE)</f>
        <v>0</v>
      </c>
      <c r="AB171" s="7">
        <f t="shared" si="10"/>
        <v>10</v>
      </c>
      <c r="AC171" s="63"/>
      <c r="AD171" s="63"/>
      <c r="AE171" s="67"/>
      <c r="AF171" s="61"/>
      <c r="AG171" s="7"/>
      <c r="AH171" s="7"/>
      <c r="AI171" s="7"/>
      <c r="AJ171" s="7"/>
      <c r="AL171" s="51" t="s">
        <v>77</v>
      </c>
      <c r="AN171" s="52" t="s">
        <v>79</v>
      </c>
      <c r="AP171" s="8">
        <f>VLOOKUP(AO171,'握力判定　男性用（変更厳禁）'!$B$11:$C$16,2,TRUE)</f>
        <v>0</v>
      </c>
      <c r="AR171" s="8">
        <f>VLOOKUP(AQ171,'長座位体前屈判定用　男性用（変更厳禁）'!$B$11:$C$16,2,TRUE)</f>
        <v>0</v>
      </c>
      <c r="AT171" s="8">
        <f>VLOOKUP(AS171,'開眼片足立ち判定　男性用（変更厳禁）'!$B$11:$C$16,2,TRUE)</f>
        <v>0</v>
      </c>
      <c r="AV171" s="8">
        <f>VLOOKUP(AU171,'5m歩行判定　男性用（変更厳禁）'!$B$11:$C$16,2,TRUE)</f>
        <v>5</v>
      </c>
      <c r="AX171" s="8">
        <f>VLOOKUP(AW171,'TUG判定　男性用（変更厳禁）'!$B$11:$C$16,2,TRUE)</f>
        <v>5</v>
      </c>
      <c r="AZ171" s="8">
        <f>VLOOKUP(AY171,'ファンクショナルリーチ判定　男性用（変更厳禁）'!$B$11:$C$16,2,TRUE)</f>
        <v>0</v>
      </c>
      <c r="BA171" s="81">
        <f t="shared" si="11"/>
        <v>10</v>
      </c>
      <c r="BB171" s="70"/>
      <c r="BC171" s="70"/>
      <c r="BD171" s="78"/>
      <c r="BE171" s="69"/>
      <c r="BF171" s="8"/>
      <c r="BG171" s="8"/>
      <c r="BH171" s="8"/>
      <c r="BI171" s="73"/>
    </row>
    <row r="172" spans="1:61">
      <c r="A172" s="3">
        <v>170</v>
      </c>
      <c r="F172" s="12" t="e">
        <f t="shared" si="8"/>
        <v>#DIV/0!</v>
      </c>
      <c r="H172" s="12" t="e">
        <f t="shared" si="9"/>
        <v>#DIV/0!</v>
      </c>
      <c r="K172" s="43"/>
      <c r="M172" s="45" t="s">
        <v>77</v>
      </c>
      <c r="O172" s="46" t="s">
        <v>79</v>
      </c>
      <c r="Q172" s="7">
        <f>VLOOKUP(P172,'握力判定　男性用（変更厳禁）'!$B$11:$C$16,2,TRUE)</f>
        <v>0</v>
      </c>
      <c r="S172" s="7">
        <f>VLOOKUP(R172,'長座位体前屈判定用　男性用（変更厳禁）'!$B$11:$C$16,2,TRUE)</f>
        <v>0</v>
      </c>
      <c r="U172" s="7">
        <f>VLOOKUP(T172,'開眼片足立ち判定　男性用（変更厳禁）'!$B$11:$C$16,2,TRUE)</f>
        <v>0</v>
      </c>
      <c r="W172" s="7">
        <f>VLOOKUP(V172,'5m歩行判定　男性用（変更厳禁）'!$B$11:$C$16,2,TRUE)</f>
        <v>5</v>
      </c>
      <c r="Y172" s="7">
        <f>VLOOKUP(X172,'TUG判定　男性用（変更厳禁）'!$B$11:$C$16,2,TRUE)</f>
        <v>5</v>
      </c>
      <c r="AA172" s="58">
        <f>VLOOKUP(Z172,'ファンクショナルリーチ判定　男性用（変更厳禁）'!$B$11:$C$16,2,TRUE)</f>
        <v>0</v>
      </c>
      <c r="AB172" s="7">
        <f t="shared" si="10"/>
        <v>10</v>
      </c>
      <c r="AC172" s="63"/>
      <c r="AD172" s="63"/>
      <c r="AE172" s="67"/>
      <c r="AF172" s="61"/>
      <c r="AG172" s="7"/>
      <c r="AH172" s="7"/>
      <c r="AI172" s="7"/>
      <c r="AJ172" s="7"/>
      <c r="AL172" s="51" t="s">
        <v>77</v>
      </c>
      <c r="AN172" s="52" t="s">
        <v>79</v>
      </c>
      <c r="AP172" s="8">
        <f>VLOOKUP(AO172,'握力判定　男性用（変更厳禁）'!$B$11:$C$16,2,TRUE)</f>
        <v>0</v>
      </c>
      <c r="AR172" s="8">
        <f>VLOOKUP(AQ172,'長座位体前屈判定用　男性用（変更厳禁）'!$B$11:$C$16,2,TRUE)</f>
        <v>0</v>
      </c>
      <c r="AT172" s="8">
        <f>VLOOKUP(AS172,'開眼片足立ち判定　男性用（変更厳禁）'!$B$11:$C$16,2,TRUE)</f>
        <v>0</v>
      </c>
      <c r="AV172" s="8">
        <f>VLOOKUP(AU172,'5m歩行判定　男性用（変更厳禁）'!$B$11:$C$16,2,TRUE)</f>
        <v>5</v>
      </c>
      <c r="AX172" s="8">
        <f>VLOOKUP(AW172,'TUG判定　男性用（変更厳禁）'!$B$11:$C$16,2,TRUE)</f>
        <v>5</v>
      </c>
      <c r="AZ172" s="8">
        <f>VLOOKUP(AY172,'ファンクショナルリーチ判定　男性用（変更厳禁）'!$B$11:$C$16,2,TRUE)</f>
        <v>0</v>
      </c>
      <c r="BA172" s="81">
        <f t="shared" si="11"/>
        <v>10</v>
      </c>
      <c r="BB172" s="70"/>
      <c r="BC172" s="70"/>
      <c r="BD172" s="78"/>
      <c r="BE172" s="69"/>
      <c r="BF172" s="8"/>
      <c r="BG172" s="8"/>
      <c r="BH172" s="8"/>
      <c r="BI172" s="73"/>
    </row>
    <row r="173" spans="1:61">
      <c r="A173" s="3">
        <v>171</v>
      </c>
      <c r="F173" s="12" t="e">
        <f t="shared" si="8"/>
        <v>#DIV/0!</v>
      </c>
      <c r="H173" s="12" t="e">
        <f t="shared" si="9"/>
        <v>#DIV/0!</v>
      </c>
      <c r="K173" s="43"/>
      <c r="M173" s="45" t="s">
        <v>77</v>
      </c>
      <c r="O173" s="46" t="s">
        <v>79</v>
      </c>
      <c r="Q173" s="7">
        <f>VLOOKUP(P173,'握力判定　男性用（変更厳禁）'!$B$11:$C$16,2,TRUE)</f>
        <v>0</v>
      </c>
      <c r="S173" s="7">
        <f>VLOOKUP(R173,'長座位体前屈判定用　男性用（変更厳禁）'!$B$11:$C$16,2,TRUE)</f>
        <v>0</v>
      </c>
      <c r="U173" s="7">
        <f>VLOOKUP(T173,'開眼片足立ち判定　男性用（変更厳禁）'!$B$11:$C$16,2,TRUE)</f>
        <v>0</v>
      </c>
      <c r="W173" s="7">
        <f>VLOOKUP(V173,'5m歩行判定　男性用（変更厳禁）'!$B$11:$C$16,2,TRUE)</f>
        <v>5</v>
      </c>
      <c r="Y173" s="7">
        <f>VLOOKUP(X173,'TUG判定　男性用（変更厳禁）'!$B$11:$C$16,2,TRUE)</f>
        <v>5</v>
      </c>
      <c r="AA173" s="58">
        <f>VLOOKUP(Z173,'ファンクショナルリーチ判定　男性用（変更厳禁）'!$B$11:$C$16,2,TRUE)</f>
        <v>0</v>
      </c>
      <c r="AB173" s="7">
        <f t="shared" si="10"/>
        <v>10</v>
      </c>
      <c r="AC173" s="63"/>
      <c r="AD173" s="63"/>
      <c r="AE173" s="67"/>
      <c r="AF173" s="61"/>
      <c r="AG173" s="7"/>
      <c r="AH173" s="7"/>
      <c r="AI173" s="7"/>
      <c r="AJ173" s="7"/>
      <c r="AL173" s="51" t="s">
        <v>77</v>
      </c>
      <c r="AN173" s="52" t="s">
        <v>79</v>
      </c>
      <c r="AP173" s="8">
        <f>VLOOKUP(AO173,'握力判定　男性用（変更厳禁）'!$B$11:$C$16,2,TRUE)</f>
        <v>0</v>
      </c>
      <c r="AR173" s="8">
        <f>VLOOKUP(AQ173,'長座位体前屈判定用　男性用（変更厳禁）'!$B$11:$C$16,2,TRUE)</f>
        <v>0</v>
      </c>
      <c r="AT173" s="8">
        <f>VLOOKUP(AS173,'開眼片足立ち判定　男性用（変更厳禁）'!$B$11:$C$16,2,TRUE)</f>
        <v>0</v>
      </c>
      <c r="AV173" s="8">
        <f>VLOOKUP(AU173,'5m歩行判定　男性用（変更厳禁）'!$B$11:$C$16,2,TRUE)</f>
        <v>5</v>
      </c>
      <c r="AX173" s="8">
        <f>VLOOKUP(AW173,'TUG判定　男性用（変更厳禁）'!$B$11:$C$16,2,TRUE)</f>
        <v>5</v>
      </c>
      <c r="AZ173" s="8">
        <f>VLOOKUP(AY173,'ファンクショナルリーチ判定　男性用（変更厳禁）'!$B$11:$C$16,2,TRUE)</f>
        <v>0</v>
      </c>
      <c r="BA173" s="81">
        <f t="shared" si="11"/>
        <v>10</v>
      </c>
      <c r="BB173" s="70"/>
      <c r="BC173" s="70"/>
      <c r="BD173" s="78"/>
      <c r="BE173" s="69"/>
      <c r="BF173" s="8"/>
      <c r="BG173" s="8"/>
      <c r="BH173" s="8"/>
      <c r="BI173" s="73"/>
    </row>
    <row r="174" spans="1:61">
      <c r="A174" s="3">
        <v>172</v>
      </c>
      <c r="F174" s="12" t="e">
        <f t="shared" si="8"/>
        <v>#DIV/0!</v>
      </c>
      <c r="H174" s="12" t="e">
        <f t="shared" si="9"/>
        <v>#DIV/0!</v>
      </c>
      <c r="K174" s="43"/>
      <c r="M174" s="45" t="s">
        <v>77</v>
      </c>
      <c r="O174" s="46" t="s">
        <v>79</v>
      </c>
      <c r="Q174" s="7">
        <f>VLOOKUP(P174,'握力判定　男性用（変更厳禁）'!$B$11:$C$16,2,TRUE)</f>
        <v>0</v>
      </c>
      <c r="S174" s="7">
        <f>VLOOKUP(R174,'長座位体前屈判定用　男性用（変更厳禁）'!$B$11:$C$16,2,TRUE)</f>
        <v>0</v>
      </c>
      <c r="U174" s="7">
        <f>VLOOKUP(T174,'開眼片足立ち判定　男性用（変更厳禁）'!$B$11:$C$16,2,TRUE)</f>
        <v>0</v>
      </c>
      <c r="W174" s="7">
        <f>VLOOKUP(V174,'5m歩行判定　男性用（変更厳禁）'!$B$11:$C$16,2,TRUE)</f>
        <v>5</v>
      </c>
      <c r="Y174" s="7">
        <f>VLOOKUP(X174,'TUG判定　男性用（変更厳禁）'!$B$11:$C$16,2,TRUE)</f>
        <v>5</v>
      </c>
      <c r="AA174" s="58">
        <f>VLOOKUP(Z174,'ファンクショナルリーチ判定　男性用（変更厳禁）'!$B$11:$C$16,2,TRUE)</f>
        <v>0</v>
      </c>
      <c r="AB174" s="7">
        <f t="shared" si="10"/>
        <v>10</v>
      </c>
      <c r="AC174" s="63"/>
      <c r="AD174" s="63"/>
      <c r="AE174" s="67"/>
      <c r="AF174" s="61"/>
      <c r="AG174" s="7"/>
      <c r="AH174" s="7"/>
      <c r="AI174" s="7"/>
      <c r="AJ174" s="7"/>
      <c r="AL174" s="51" t="s">
        <v>77</v>
      </c>
      <c r="AN174" s="52" t="s">
        <v>79</v>
      </c>
      <c r="AP174" s="8">
        <f>VLOOKUP(AO174,'握力判定　男性用（変更厳禁）'!$B$11:$C$16,2,TRUE)</f>
        <v>0</v>
      </c>
      <c r="AR174" s="8">
        <f>VLOOKUP(AQ174,'長座位体前屈判定用　男性用（変更厳禁）'!$B$11:$C$16,2,TRUE)</f>
        <v>0</v>
      </c>
      <c r="AT174" s="8">
        <f>VLOOKUP(AS174,'開眼片足立ち判定　男性用（変更厳禁）'!$B$11:$C$16,2,TRUE)</f>
        <v>0</v>
      </c>
      <c r="AV174" s="8">
        <f>VLOOKUP(AU174,'5m歩行判定　男性用（変更厳禁）'!$B$11:$C$16,2,TRUE)</f>
        <v>5</v>
      </c>
      <c r="AX174" s="8">
        <f>VLOOKUP(AW174,'TUG判定　男性用（変更厳禁）'!$B$11:$C$16,2,TRUE)</f>
        <v>5</v>
      </c>
      <c r="AZ174" s="8">
        <f>VLOOKUP(AY174,'ファンクショナルリーチ判定　男性用（変更厳禁）'!$B$11:$C$16,2,TRUE)</f>
        <v>0</v>
      </c>
      <c r="BA174" s="81">
        <f t="shared" si="11"/>
        <v>10</v>
      </c>
      <c r="BB174" s="70"/>
      <c r="BC174" s="70"/>
      <c r="BD174" s="78"/>
      <c r="BE174" s="69"/>
      <c r="BF174" s="8"/>
      <c r="BG174" s="8"/>
      <c r="BH174" s="8"/>
      <c r="BI174" s="73"/>
    </row>
    <row r="175" spans="1:61">
      <c r="A175" s="3">
        <v>173</v>
      </c>
      <c r="F175" s="12" t="e">
        <f t="shared" si="8"/>
        <v>#DIV/0!</v>
      </c>
      <c r="H175" s="12" t="e">
        <f t="shared" si="9"/>
        <v>#DIV/0!</v>
      </c>
      <c r="K175" s="43"/>
      <c r="M175" s="45" t="s">
        <v>77</v>
      </c>
      <c r="O175" s="46" t="s">
        <v>79</v>
      </c>
      <c r="Q175" s="7">
        <f>VLOOKUP(P175,'握力判定　男性用（変更厳禁）'!$B$11:$C$16,2,TRUE)</f>
        <v>0</v>
      </c>
      <c r="S175" s="7">
        <f>VLOOKUP(R175,'長座位体前屈判定用　男性用（変更厳禁）'!$B$11:$C$16,2,TRUE)</f>
        <v>0</v>
      </c>
      <c r="U175" s="7">
        <f>VLOOKUP(T175,'開眼片足立ち判定　男性用（変更厳禁）'!$B$11:$C$16,2,TRUE)</f>
        <v>0</v>
      </c>
      <c r="W175" s="7">
        <f>VLOOKUP(V175,'5m歩行判定　男性用（変更厳禁）'!$B$11:$C$16,2,TRUE)</f>
        <v>5</v>
      </c>
      <c r="Y175" s="7">
        <f>VLOOKUP(X175,'TUG判定　男性用（変更厳禁）'!$B$11:$C$16,2,TRUE)</f>
        <v>5</v>
      </c>
      <c r="AA175" s="58">
        <f>VLOOKUP(Z175,'ファンクショナルリーチ判定　男性用（変更厳禁）'!$B$11:$C$16,2,TRUE)</f>
        <v>0</v>
      </c>
      <c r="AB175" s="7">
        <f t="shared" si="10"/>
        <v>10</v>
      </c>
      <c r="AC175" s="63"/>
      <c r="AD175" s="63"/>
      <c r="AE175" s="67"/>
      <c r="AF175" s="61"/>
      <c r="AG175" s="7"/>
      <c r="AH175" s="7"/>
      <c r="AI175" s="7"/>
      <c r="AJ175" s="7"/>
      <c r="AL175" s="51" t="s">
        <v>77</v>
      </c>
      <c r="AN175" s="52" t="s">
        <v>79</v>
      </c>
      <c r="AP175" s="8">
        <f>VLOOKUP(AO175,'握力判定　男性用（変更厳禁）'!$B$11:$C$16,2,TRUE)</f>
        <v>0</v>
      </c>
      <c r="AR175" s="8">
        <f>VLOOKUP(AQ175,'長座位体前屈判定用　男性用（変更厳禁）'!$B$11:$C$16,2,TRUE)</f>
        <v>0</v>
      </c>
      <c r="AT175" s="8">
        <f>VLOOKUP(AS175,'開眼片足立ち判定　男性用（変更厳禁）'!$B$11:$C$16,2,TRUE)</f>
        <v>0</v>
      </c>
      <c r="AV175" s="8">
        <f>VLOOKUP(AU175,'5m歩行判定　男性用（変更厳禁）'!$B$11:$C$16,2,TRUE)</f>
        <v>5</v>
      </c>
      <c r="AX175" s="8">
        <f>VLOOKUP(AW175,'TUG判定　男性用（変更厳禁）'!$B$11:$C$16,2,TRUE)</f>
        <v>5</v>
      </c>
      <c r="AZ175" s="8">
        <f>VLOOKUP(AY175,'ファンクショナルリーチ判定　男性用（変更厳禁）'!$B$11:$C$16,2,TRUE)</f>
        <v>0</v>
      </c>
      <c r="BA175" s="81">
        <f t="shared" si="11"/>
        <v>10</v>
      </c>
      <c r="BB175" s="70"/>
      <c r="BC175" s="70"/>
      <c r="BD175" s="78"/>
      <c r="BE175" s="69"/>
      <c r="BF175" s="8"/>
      <c r="BG175" s="8"/>
      <c r="BH175" s="8"/>
      <c r="BI175" s="73"/>
    </row>
    <row r="176" spans="1:61">
      <c r="A176" s="3">
        <v>174</v>
      </c>
      <c r="F176" s="12" t="e">
        <f t="shared" si="8"/>
        <v>#DIV/0!</v>
      </c>
      <c r="H176" s="12" t="e">
        <f t="shared" si="9"/>
        <v>#DIV/0!</v>
      </c>
      <c r="K176" s="43"/>
      <c r="M176" s="45" t="s">
        <v>77</v>
      </c>
      <c r="O176" s="46" t="s">
        <v>79</v>
      </c>
      <c r="Q176" s="7">
        <f>VLOOKUP(P176,'握力判定　男性用（変更厳禁）'!$B$11:$C$16,2,TRUE)</f>
        <v>0</v>
      </c>
      <c r="S176" s="7">
        <f>VLOOKUP(R176,'長座位体前屈判定用　男性用（変更厳禁）'!$B$11:$C$16,2,TRUE)</f>
        <v>0</v>
      </c>
      <c r="U176" s="7">
        <f>VLOOKUP(T176,'開眼片足立ち判定　男性用（変更厳禁）'!$B$11:$C$16,2,TRUE)</f>
        <v>0</v>
      </c>
      <c r="W176" s="7">
        <f>VLOOKUP(V176,'5m歩行判定　男性用（変更厳禁）'!$B$11:$C$16,2,TRUE)</f>
        <v>5</v>
      </c>
      <c r="Y176" s="7">
        <f>VLOOKUP(X176,'TUG判定　男性用（変更厳禁）'!$B$11:$C$16,2,TRUE)</f>
        <v>5</v>
      </c>
      <c r="AA176" s="58">
        <f>VLOOKUP(Z176,'ファンクショナルリーチ判定　男性用（変更厳禁）'!$B$11:$C$16,2,TRUE)</f>
        <v>0</v>
      </c>
      <c r="AB176" s="7">
        <f t="shared" si="10"/>
        <v>10</v>
      </c>
      <c r="AC176" s="63"/>
      <c r="AD176" s="63"/>
      <c r="AE176" s="67"/>
      <c r="AF176" s="61"/>
      <c r="AG176" s="7"/>
      <c r="AH176" s="7"/>
      <c r="AI176" s="7"/>
      <c r="AJ176" s="7"/>
      <c r="AL176" s="51" t="s">
        <v>77</v>
      </c>
      <c r="AN176" s="52" t="s">
        <v>79</v>
      </c>
      <c r="AP176" s="8">
        <f>VLOOKUP(AO176,'握力判定　男性用（変更厳禁）'!$B$11:$C$16,2,TRUE)</f>
        <v>0</v>
      </c>
      <c r="AR176" s="8">
        <f>VLOOKUP(AQ176,'長座位体前屈判定用　男性用（変更厳禁）'!$B$11:$C$16,2,TRUE)</f>
        <v>0</v>
      </c>
      <c r="AT176" s="8">
        <f>VLOOKUP(AS176,'開眼片足立ち判定　男性用（変更厳禁）'!$B$11:$C$16,2,TRUE)</f>
        <v>0</v>
      </c>
      <c r="AV176" s="8">
        <f>VLOOKUP(AU176,'5m歩行判定　男性用（変更厳禁）'!$B$11:$C$16,2,TRUE)</f>
        <v>5</v>
      </c>
      <c r="AX176" s="8">
        <f>VLOOKUP(AW176,'TUG判定　男性用（変更厳禁）'!$B$11:$C$16,2,TRUE)</f>
        <v>5</v>
      </c>
      <c r="AZ176" s="8">
        <f>VLOOKUP(AY176,'ファンクショナルリーチ判定　男性用（変更厳禁）'!$B$11:$C$16,2,TRUE)</f>
        <v>0</v>
      </c>
      <c r="BA176" s="81">
        <f t="shared" si="11"/>
        <v>10</v>
      </c>
      <c r="BB176" s="70"/>
      <c r="BC176" s="70"/>
      <c r="BD176" s="78"/>
      <c r="BE176" s="69"/>
      <c r="BF176" s="8"/>
      <c r="BG176" s="8"/>
      <c r="BH176" s="8"/>
      <c r="BI176" s="73"/>
    </row>
    <row r="177" spans="1:61">
      <c r="A177" s="3">
        <v>175</v>
      </c>
      <c r="F177" s="12" t="e">
        <f t="shared" si="8"/>
        <v>#DIV/0!</v>
      </c>
      <c r="H177" s="12" t="e">
        <f t="shared" si="9"/>
        <v>#DIV/0!</v>
      </c>
      <c r="K177" s="43"/>
      <c r="M177" s="45" t="s">
        <v>77</v>
      </c>
      <c r="O177" s="46" t="s">
        <v>79</v>
      </c>
      <c r="Q177" s="7">
        <f>VLOOKUP(P177,'握力判定　男性用（変更厳禁）'!$B$11:$C$16,2,TRUE)</f>
        <v>0</v>
      </c>
      <c r="S177" s="7">
        <f>VLOOKUP(R177,'長座位体前屈判定用　男性用（変更厳禁）'!$B$11:$C$16,2,TRUE)</f>
        <v>0</v>
      </c>
      <c r="U177" s="7">
        <f>VLOOKUP(T177,'開眼片足立ち判定　男性用（変更厳禁）'!$B$11:$C$16,2,TRUE)</f>
        <v>0</v>
      </c>
      <c r="W177" s="7">
        <f>VLOOKUP(V177,'5m歩行判定　男性用（変更厳禁）'!$B$11:$C$16,2,TRUE)</f>
        <v>5</v>
      </c>
      <c r="Y177" s="7">
        <f>VLOOKUP(X177,'TUG判定　男性用（変更厳禁）'!$B$11:$C$16,2,TRUE)</f>
        <v>5</v>
      </c>
      <c r="AA177" s="58">
        <f>VLOOKUP(Z177,'ファンクショナルリーチ判定　男性用（変更厳禁）'!$B$11:$C$16,2,TRUE)</f>
        <v>0</v>
      </c>
      <c r="AB177" s="7">
        <f t="shared" si="10"/>
        <v>10</v>
      </c>
      <c r="AC177" s="63"/>
      <c r="AD177" s="63"/>
      <c r="AE177" s="67"/>
      <c r="AF177" s="61"/>
      <c r="AG177" s="7"/>
      <c r="AH177" s="7"/>
      <c r="AI177" s="7"/>
      <c r="AJ177" s="7"/>
      <c r="AL177" s="51" t="s">
        <v>77</v>
      </c>
      <c r="AN177" s="52" t="s">
        <v>79</v>
      </c>
      <c r="AP177" s="8">
        <f>VLOOKUP(AO177,'握力判定　男性用（変更厳禁）'!$B$11:$C$16,2,TRUE)</f>
        <v>0</v>
      </c>
      <c r="AR177" s="8">
        <f>VLOOKUP(AQ177,'長座位体前屈判定用　男性用（変更厳禁）'!$B$11:$C$16,2,TRUE)</f>
        <v>0</v>
      </c>
      <c r="AT177" s="8">
        <f>VLOOKUP(AS177,'開眼片足立ち判定　男性用（変更厳禁）'!$B$11:$C$16,2,TRUE)</f>
        <v>0</v>
      </c>
      <c r="AV177" s="8">
        <f>VLOOKUP(AU177,'5m歩行判定　男性用（変更厳禁）'!$B$11:$C$16,2,TRUE)</f>
        <v>5</v>
      </c>
      <c r="AX177" s="8">
        <f>VLOOKUP(AW177,'TUG判定　男性用（変更厳禁）'!$B$11:$C$16,2,TRUE)</f>
        <v>5</v>
      </c>
      <c r="AZ177" s="8">
        <f>VLOOKUP(AY177,'ファンクショナルリーチ判定　男性用（変更厳禁）'!$B$11:$C$16,2,TRUE)</f>
        <v>0</v>
      </c>
      <c r="BA177" s="81">
        <f t="shared" si="11"/>
        <v>10</v>
      </c>
      <c r="BB177" s="70"/>
      <c r="BC177" s="70"/>
      <c r="BD177" s="78"/>
      <c r="BE177" s="69"/>
      <c r="BF177" s="8"/>
      <c r="BG177" s="8"/>
      <c r="BH177" s="8"/>
      <c r="BI177" s="73"/>
    </row>
    <row r="178" spans="1:61">
      <c r="A178" s="3">
        <v>176</v>
      </c>
      <c r="F178" s="12" t="e">
        <f t="shared" si="8"/>
        <v>#DIV/0!</v>
      </c>
      <c r="H178" s="12" t="e">
        <f t="shared" si="9"/>
        <v>#DIV/0!</v>
      </c>
      <c r="K178" s="43"/>
      <c r="M178" s="45" t="s">
        <v>77</v>
      </c>
      <c r="O178" s="46" t="s">
        <v>79</v>
      </c>
      <c r="Q178" s="7">
        <f>VLOOKUP(P178,'握力判定　男性用（変更厳禁）'!$B$11:$C$16,2,TRUE)</f>
        <v>0</v>
      </c>
      <c r="S178" s="7">
        <f>VLOOKUP(R178,'長座位体前屈判定用　男性用（変更厳禁）'!$B$11:$C$16,2,TRUE)</f>
        <v>0</v>
      </c>
      <c r="U178" s="7">
        <f>VLOOKUP(T178,'開眼片足立ち判定　男性用（変更厳禁）'!$B$11:$C$16,2,TRUE)</f>
        <v>0</v>
      </c>
      <c r="W178" s="7">
        <f>VLOOKUP(V178,'5m歩行判定　男性用（変更厳禁）'!$B$11:$C$16,2,TRUE)</f>
        <v>5</v>
      </c>
      <c r="Y178" s="7">
        <f>VLOOKUP(X178,'TUG判定　男性用（変更厳禁）'!$B$11:$C$16,2,TRUE)</f>
        <v>5</v>
      </c>
      <c r="AA178" s="58">
        <f>VLOOKUP(Z178,'ファンクショナルリーチ判定　男性用（変更厳禁）'!$B$11:$C$16,2,TRUE)</f>
        <v>0</v>
      </c>
      <c r="AB178" s="7">
        <f t="shared" si="10"/>
        <v>10</v>
      </c>
      <c r="AC178" s="63"/>
      <c r="AD178" s="63"/>
      <c r="AE178" s="67"/>
      <c r="AF178" s="61"/>
      <c r="AG178" s="7"/>
      <c r="AH178" s="7"/>
      <c r="AI178" s="7"/>
      <c r="AJ178" s="7"/>
      <c r="AL178" s="51" t="s">
        <v>77</v>
      </c>
      <c r="AN178" s="52" t="s">
        <v>79</v>
      </c>
      <c r="AP178" s="8">
        <f>VLOOKUP(AO178,'握力判定　男性用（変更厳禁）'!$B$11:$C$16,2,TRUE)</f>
        <v>0</v>
      </c>
      <c r="AR178" s="8">
        <f>VLOOKUP(AQ178,'長座位体前屈判定用　男性用（変更厳禁）'!$B$11:$C$16,2,TRUE)</f>
        <v>0</v>
      </c>
      <c r="AT178" s="8">
        <f>VLOOKUP(AS178,'開眼片足立ち判定　男性用（変更厳禁）'!$B$11:$C$16,2,TRUE)</f>
        <v>0</v>
      </c>
      <c r="AV178" s="8">
        <f>VLOOKUP(AU178,'5m歩行判定　男性用（変更厳禁）'!$B$11:$C$16,2,TRUE)</f>
        <v>5</v>
      </c>
      <c r="AX178" s="8">
        <f>VLOOKUP(AW178,'TUG判定　男性用（変更厳禁）'!$B$11:$C$16,2,TRUE)</f>
        <v>5</v>
      </c>
      <c r="AZ178" s="8">
        <f>VLOOKUP(AY178,'ファンクショナルリーチ判定　男性用（変更厳禁）'!$B$11:$C$16,2,TRUE)</f>
        <v>0</v>
      </c>
      <c r="BA178" s="81">
        <f t="shared" si="11"/>
        <v>10</v>
      </c>
      <c r="BB178" s="70"/>
      <c r="BC178" s="70"/>
      <c r="BD178" s="78"/>
      <c r="BE178" s="69"/>
      <c r="BF178" s="8"/>
      <c r="BG178" s="8"/>
      <c r="BH178" s="8"/>
      <c r="BI178" s="73"/>
    </row>
    <row r="179" spans="1:61">
      <c r="A179" s="3">
        <v>177</v>
      </c>
      <c r="F179" s="12" t="e">
        <f t="shared" si="8"/>
        <v>#DIV/0!</v>
      </c>
      <c r="H179" s="12" t="e">
        <f t="shared" si="9"/>
        <v>#DIV/0!</v>
      </c>
      <c r="K179" s="43"/>
      <c r="M179" s="45" t="s">
        <v>77</v>
      </c>
      <c r="O179" s="46" t="s">
        <v>79</v>
      </c>
      <c r="Q179" s="7">
        <f>VLOOKUP(P179,'握力判定　男性用（変更厳禁）'!$B$11:$C$16,2,TRUE)</f>
        <v>0</v>
      </c>
      <c r="S179" s="7">
        <f>VLOOKUP(R179,'長座位体前屈判定用　男性用（変更厳禁）'!$B$11:$C$16,2,TRUE)</f>
        <v>0</v>
      </c>
      <c r="U179" s="7">
        <f>VLOOKUP(T179,'開眼片足立ち判定　男性用（変更厳禁）'!$B$11:$C$16,2,TRUE)</f>
        <v>0</v>
      </c>
      <c r="W179" s="7">
        <f>VLOOKUP(V179,'5m歩行判定　男性用（変更厳禁）'!$B$11:$C$16,2,TRUE)</f>
        <v>5</v>
      </c>
      <c r="Y179" s="7">
        <f>VLOOKUP(X179,'TUG判定　男性用（変更厳禁）'!$B$11:$C$16,2,TRUE)</f>
        <v>5</v>
      </c>
      <c r="AA179" s="58">
        <f>VLOOKUP(Z179,'ファンクショナルリーチ判定　男性用（変更厳禁）'!$B$11:$C$16,2,TRUE)</f>
        <v>0</v>
      </c>
      <c r="AB179" s="7">
        <f t="shared" si="10"/>
        <v>10</v>
      </c>
      <c r="AC179" s="63"/>
      <c r="AD179" s="63"/>
      <c r="AE179" s="67"/>
      <c r="AF179" s="61"/>
      <c r="AG179" s="7"/>
      <c r="AH179" s="7"/>
      <c r="AI179" s="7"/>
      <c r="AJ179" s="7"/>
      <c r="AL179" s="51" t="s">
        <v>77</v>
      </c>
      <c r="AN179" s="52" t="s">
        <v>79</v>
      </c>
      <c r="AP179" s="8">
        <f>VLOOKUP(AO179,'握力判定　男性用（変更厳禁）'!$B$11:$C$16,2,TRUE)</f>
        <v>0</v>
      </c>
      <c r="AR179" s="8">
        <f>VLOOKUP(AQ179,'長座位体前屈判定用　男性用（変更厳禁）'!$B$11:$C$16,2,TRUE)</f>
        <v>0</v>
      </c>
      <c r="AT179" s="8">
        <f>VLOOKUP(AS179,'開眼片足立ち判定　男性用（変更厳禁）'!$B$11:$C$16,2,TRUE)</f>
        <v>0</v>
      </c>
      <c r="AV179" s="8">
        <f>VLOOKUP(AU179,'5m歩行判定　男性用（変更厳禁）'!$B$11:$C$16,2,TRUE)</f>
        <v>5</v>
      </c>
      <c r="AX179" s="8">
        <f>VLOOKUP(AW179,'TUG判定　男性用（変更厳禁）'!$B$11:$C$16,2,TRUE)</f>
        <v>5</v>
      </c>
      <c r="AZ179" s="8">
        <f>VLOOKUP(AY179,'ファンクショナルリーチ判定　男性用（変更厳禁）'!$B$11:$C$16,2,TRUE)</f>
        <v>0</v>
      </c>
      <c r="BA179" s="81">
        <f t="shared" si="11"/>
        <v>10</v>
      </c>
      <c r="BB179" s="70"/>
      <c r="BC179" s="70"/>
      <c r="BD179" s="78"/>
      <c r="BE179" s="69"/>
      <c r="BF179" s="8"/>
      <c r="BG179" s="8"/>
      <c r="BH179" s="8"/>
      <c r="BI179" s="73"/>
    </row>
    <row r="180" spans="1:61">
      <c r="A180" s="3">
        <v>178</v>
      </c>
      <c r="F180" s="12" t="e">
        <f t="shared" si="8"/>
        <v>#DIV/0!</v>
      </c>
      <c r="H180" s="12" t="e">
        <f t="shared" si="9"/>
        <v>#DIV/0!</v>
      </c>
      <c r="K180" s="43"/>
      <c r="M180" s="45" t="s">
        <v>77</v>
      </c>
      <c r="O180" s="46" t="s">
        <v>79</v>
      </c>
      <c r="Q180" s="7">
        <f>VLOOKUP(P180,'握力判定　男性用（変更厳禁）'!$B$11:$C$16,2,TRUE)</f>
        <v>0</v>
      </c>
      <c r="S180" s="7">
        <f>VLOOKUP(R180,'長座位体前屈判定用　男性用（変更厳禁）'!$B$11:$C$16,2,TRUE)</f>
        <v>0</v>
      </c>
      <c r="U180" s="7">
        <f>VLOOKUP(T180,'開眼片足立ち判定　男性用（変更厳禁）'!$B$11:$C$16,2,TRUE)</f>
        <v>0</v>
      </c>
      <c r="W180" s="7">
        <f>VLOOKUP(V180,'5m歩行判定　男性用（変更厳禁）'!$B$11:$C$16,2,TRUE)</f>
        <v>5</v>
      </c>
      <c r="Y180" s="7">
        <f>VLOOKUP(X180,'TUG判定　男性用（変更厳禁）'!$B$11:$C$16,2,TRUE)</f>
        <v>5</v>
      </c>
      <c r="AA180" s="58">
        <f>VLOOKUP(Z180,'ファンクショナルリーチ判定　男性用（変更厳禁）'!$B$11:$C$16,2,TRUE)</f>
        <v>0</v>
      </c>
      <c r="AB180" s="7">
        <f t="shared" si="10"/>
        <v>10</v>
      </c>
      <c r="AC180" s="63"/>
      <c r="AD180" s="63"/>
      <c r="AE180" s="67"/>
      <c r="AF180" s="61"/>
      <c r="AG180" s="7"/>
      <c r="AH180" s="7"/>
      <c r="AI180" s="7"/>
      <c r="AJ180" s="7"/>
      <c r="AL180" s="51" t="s">
        <v>77</v>
      </c>
      <c r="AN180" s="52" t="s">
        <v>79</v>
      </c>
      <c r="AP180" s="8">
        <f>VLOOKUP(AO180,'握力判定　男性用（変更厳禁）'!$B$11:$C$16,2,TRUE)</f>
        <v>0</v>
      </c>
      <c r="AR180" s="8">
        <f>VLOOKUP(AQ180,'長座位体前屈判定用　男性用（変更厳禁）'!$B$11:$C$16,2,TRUE)</f>
        <v>0</v>
      </c>
      <c r="AT180" s="8">
        <f>VLOOKUP(AS180,'開眼片足立ち判定　男性用（変更厳禁）'!$B$11:$C$16,2,TRUE)</f>
        <v>0</v>
      </c>
      <c r="AV180" s="8">
        <f>VLOOKUP(AU180,'5m歩行判定　男性用（変更厳禁）'!$B$11:$C$16,2,TRUE)</f>
        <v>5</v>
      </c>
      <c r="AX180" s="8">
        <f>VLOOKUP(AW180,'TUG判定　男性用（変更厳禁）'!$B$11:$C$16,2,TRUE)</f>
        <v>5</v>
      </c>
      <c r="AZ180" s="8">
        <f>VLOOKUP(AY180,'ファンクショナルリーチ判定　男性用（変更厳禁）'!$B$11:$C$16,2,TRUE)</f>
        <v>0</v>
      </c>
      <c r="BA180" s="81">
        <f t="shared" si="11"/>
        <v>10</v>
      </c>
      <c r="BB180" s="70"/>
      <c r="BC180" s="70"/>
      <c r="BD180" s="78"/>
      <c r="BE180" s="69"/>
      <c r="BF180" s="8"/>
      <c r="BG180" s="8"/>
      <c r="BH180" s="8"/>
      <c r="BI180" s="73"/>
    </row>
    <row r="181" spans="1:61">
      <c r="A181" s="3">
        <v>179</v>
      </c>
      <c r="F181" s="12" t="e">
        <f t="shared" si="8"/>
        <v>#DIV/0!</v>
      </c>
      <c r="H181" s="12" t="e">
        <f t="shared" si="9"/>
        <v>#DIV/0!</v>
      </c>
      <c r="K181" s="43"/>
      <c r="M181" s="45" t="s">
        <v>77</v>
      </c>
      <c r="O181" s="46" t="s">
        <v>79</v>
      </c>
      <c r="Q181" s="7">
        <f>VLOOKUP(P181,'握力判定　男性用（変更厳禁）'!$B$11:$C$16,2,TRUE)</f>
        <v>0</v>
      </c>
      <c r="S181" s="7">
        <f>VLOOKUP(R181,'長座位体前屈判定用　男性用（変更厳禁）'!$B$11:$C$16,2,TRUE)</f>
        <v>0</v>
      </c>
      <c r="U181" s="7">
        <f>VLOOKUP(T181,'開眼片足立ち判定　男性用（変更厳禁）'!$B$11:$C$16,2,TRUE)</f>
        <v>0</v>
      </c>
      <c r="W181" s="7">
        <f>VLOOKUP(V181,'5m歩行判定　男性用（変更厳禁）'!$B$11:$C$16,2,TRUE)</f>
        <v>5</v>
      </c>
      <c r="Y181" s="7">
        <f>VLOOKUP(X181,'TUG判定　男性用（変更厳禁）'!$B$11:$C$16,2,TRUE)</f>
        <v>5</v>
      </c>
      <c r="AA181" s="58">
        <f>VLOOKUP(Z181,'ファンクショナルリーチ判定　男性用（変更厳禁）'!$B$11:$C$16,2,TRUE)</f>
        <v>0</v>
      </c>
      <c r="AB181" s="7">
        <f t="shared" si="10"/>
        <v>10</v>
      </c>
      <c r="AC181" s="63"/>
      <c r="AD181" s="63"/>
      <c r="AE181" s="67"/>
      <c r="AF181" s="61"/>
      <c r="AG181" s="7"/>
      <c r="AH181" s="7"/>
      <c r="AI181" s="7"/>
      <c r="AJ181" s="7"/>
      <c r="AL181" s="51" t="s">
        <v>77</v>
      </c>
      <c r="AN181" s="52" t="s">
        <v>79</v>
      </c>
      <c r="AP181" s="8">
        <f>VLOOKUP(AO181,'握力判定　男性用（変更厳禁）'!$B$11:$C$16,2,TRUE)</f>
        <v>0</v>
      </c>
      <c r="AR181" s="8">
        <f>VLOOKUP(AQ181,'長座位体前屈判定用　男性用（変更厳禁）'!$B$11:$C$16,2,TRUE)</f>
        <v>0</v>
      </c>
      <c r="AT181" s="8">
        <f>VLOOKUP(AS181,'開眼片足立ち判定　男性用（変更厳禁）'!$B$11:$C$16,2,TRUE)</f>
        <v>0</v>
      </c>
      <c r="AV181" s="8">
        <f>VLOOKUP(AU181,'5m歩行判定　男性用（変更厳禁）'!$B$11:$C$16,2,TRUE)</f>
        <v>5</v>
      </c>
      <c r="AX181" s="8">
        <f>VLOOKUP(AW181,'TUG判定　男性用（変更厳禁）'!$B$11:$C$16,2,TRUE)</f>
        <v>5</v>
      </c>
      <c r="AZ181" s="8">
        <f>VLOOKUP(AY181,'ファンクショナルリーチ判定　男性用（変更厳禁）'!$B$11:$C$16,2,TRUE)</f>
        <v>0</v>
      </c>
      <c r="BA181" s="81">
        <f t="shared" si="11"/>
        <v>10</v>
      </c>
      <c r="BB181" s="70"/>
      <c r="BC181" s="70"/>
      <c r="BD181" s="78"/>
      <c r="BE181" s="69"/>
      <c r="BF181" s="8"/>
      <c r="BG181" s="8"/>
      <c r="BH181" s="8"/>
      <c r="BI181" s="73"/>
    </row>
    <row r="182" spans="1:61">
      <c r="A182" s="3">
        <v>180</v>
      </c>
      <c r="F182" s="12" t="e">
        <f t="shared" si="8"/>
        <v>#DIV/0!</v>
      </c>
      <c r="H182" s="12" t="e">
        <f t="shared" si="9"/>
        <v>#DIV/0!</v>
      </c>
      <c r="K182" s="43"/>
      <c r="M182" s="45" t="s">
        <v>77</v>
      </c>
      <c r="O182" s="46" t="s">
        <v>79</v>
      </c>
      <c r="Q182" s="7">
        <f>VLOOKUP(P182,'握力判定　男性用（変更厳禁）'!$B$11:$C$16,2,TRUE)</f>
        <v>0</v>
      </c>
      <c r="S182" s="7">
        <f>VLOOKUP(R182,'長座位体前屈判定用　男性用（変更厳禁）'!$B$11:$C$16,2,TRUE)</f>
        <v>0</v>
      </c>
      <c r="U182" s="7">
        <f>VLOOKUP(T182,'開眼片足立ち判定　男性用（変更厳禁）'!$B$11:$C$16,2,TRUE)</f>
        <v>0</v>
      </c>
      <c r="W182" s="7">
        <f>VLOOKUP(V182,'5m歩行判定　男性用（変更厳禁）'!$B$11:$C$16,2,TRUE)</f>
        <v>5</v>
      </c>
      <c r="Y182" s="7">
        <f>VLOOKUP(X182,'TUG判定　男性用（変更厳禁）'!$B$11:$C$16,2,TRUE)</f>
        <v>5</v>
      </c>
      <c r="AA182" s="58">
        <f>VLOOKUP(Z182,'ファンクショナルリーチ判定　男性用（変更厳禁）'!$B$11:$C$16,2,TRUE)</f>
        <v>0</v>
      </c>
      <c r="AB182" s="7">
        <f t="shared" si="10"/>
        <v>10</v>
      </c>
      <c r="AC182" s="63"/>
      <c r="AD182" s="63"/>
      <c r="AE182" s="67"/>
      <c r="AF182" s="61"/>
      <c r="AG182" s="7"/>
      <c r="AH182" s="7"/>
      <c r="AI182" s="7"/>
      <c r="AJ182" s="7"/>
      <c r="AL182" s="51" t="s">
        <v>77</v>
      </c>
      <c r="AN182" s="52" t="s">
        <v>79</v>
      </c>
      <c r="AP182" s="8">
        <f>VLOOKUP(AO182,'握力判定　男性用（変更厳禁）'!$B$11:$C$16,2,TRUE)</f>
        <v>0</v>
      </c>
      <c r="AR182" s="8">
        <f>VLOOKUP(AQ182,'長座位体前屈判定用　男性用（変更厳禁）'!$B$11:$C$16,2,TRUE)</f>
        <v>0</v>
      </c>
      <c r="AT182" s="8">
        <f>VLOOKUP(AS182,'開眼片足立ち判定　男性用（変更厳禁）'!$B$11:$C$16,2,TRUE)</f>
        <v>0</v>
      </c>
      <c r="AV182" s="8">
        <f>VLOOKUP(AU182,'5m歩行判定　男性用（変更厳禁）'!$B$11:$C$16,2,TRUE)</f>
        <v>5</v>
      </c>
      <c r="AX182" s="8">
        <f>VLOOKUP(AW182,'TUG判定　男性用（変更厳禁）'!$B$11:$C$16,2,TRUE)</f>
        <v>5</v>
      </c>
      <c r="AZ182" s="8">
        <f>VLOOKUP(AY182,'ファンクショナルリーチ判定　男性用（変更厳禁）'!$B$11:$C$16,2,TRUE)</f>
        <v>0</v>
      </c>
      <c r="BA182" s="81">
        <f t="shared" si="11"/>
        <v>10</v>
      </c>
      <c r="BB182" s="70"/>
      <c r="BC182" s="70"/>
      <c r="BD182" s="78"/>
      <c r="BE182" s="69"/>
      <c r="BF182" s="8"/>
      <c r="BG182" s="8"/>
      <c r="BH182" s="8"/>
      <c r="BI182" s="73"/>
    </row>
    <row r="183" spans="1:61">
      <c r="A183" s="3">
        <v>181</v>
      </c>
      <c r="F183" s="12" t="e">
        <f t="shared" si="8"/>
        <v>#DIV/0!</v>
      </c>
      <c r="H183" s="12" t="e">
        <f t="shared" si="9"/>
        <v>#DIV/0!</v>
      </c>
      <c r="K183" s="43"/>
      <c r="M183" s="45" t="s">
        <v>77</v>
      </c>
      <c r="O183" s="46" t="s">
        <v>79</v>
      </c>
      <c r="Q183" s="7">
        <f>VLOOKUP(P183,'握力判定　男性用（変更厳禁）'!$B$11:$C$16,2,TRUE)</f>
        <v>0</v>
      </c>
      <c r="S183" s="7">
        <f>VLOOKUP(R183,'長座位体前屈判定用　男性用（変更厳禁）'!$B$11:$C$16,2,TRUE)</f>
        <v>0</v>
      </c>
      <c r="U183" s="7">
        <f>VLOOKUP(T183,'開眼片足立ち判定　男性用（変更厳禁）'!$B$11:$C$16,2,TRUE)</f>
        <v>0</v>
      </c>
      <c r="W183" s="7">
        <f>VLOOKUP(V183,'5m歩行判定　男性用（変更厳禁）'!$B$11:$C$16,2,TRUE)</f>
        <v>5</v>
      </c>
      <c r="Y183" s="7">
        <f>VLOOKUP(X183,'TUG判定　男性用（変更厳禁）'!$B$11:$C$16,2,TRUE)</f>
        <v>5</v>
      </c>
      <c r="AA183" s="58">
        <f>VLOOKUP(Z183,'ファンクショナルリーチ判定　男性用（変更厳禁）'!$B$11:$C$16,2,TRUE)</f>
        <v>0</v>
      </c>
      <c r="AB183" s="7">
        <f t="shared" si="10"/>
        <v>10</v>
      </c>
      <c r="AC183" s="63"/>
      <c r="AD183" s="63"/>
      <c r="AE183" s="67"/>
      <c r="AF183" s="61"/>
      <c r="AG183" s="7"/>
      <c r="AH183" s="7"/>
      <c r="AI183" s="7"/>
      <c r="AJ183" s="7"/>
      <c r="AL183" s="51" t="s">
        <v>77</v>
      </c>
      <c r="AN183" s="52" t="s">
        <v>79</v>
      </c>
      <c r="AP183" s="8">
        <f>VLOOKUP(AO183,'握力判定　男性用（変更厳禁）'!$B$11:$C$16,2,TRUE)</f>
        <v>0</v>
      </c>
      <c r="AR183" s="8">
        <f>VLOOKUP(AQ183,'長座位体前屈判定用　男性用（変更厳禁）'!$B$11:$C$16,2,TRUE)</f>
        <v>0</v>
      </c>
      <c r="AT183" s="8">
        <f>VLOOKUP(AS183,'開眼片足立ち判定　男性用（変更厳禁）'!$B$11:$C$16,2,TRUE)</f>
        <v>0</v>
      </c>
      <c r="AV183" s="8">
        <f>VLOOKUP(AU183,'5m歩行判定　男性用（変更厳禁）'!$B$11:$C$16,2,TRUE)</f>
        <v>5</v>
      </c>
      <c r="AX183" s="8">
        <f>VLOOKUP(AW183,'TUG判定　男性用（変更厳禁）'!$B$11:$C$16,2,TRUE)</f>
        <v>5</v>
      </c>
      <c r="AZ183" s="8">
        <f>VLOOKUP(AY183,'ファンクショナルリーチ判定　男性用（変更厳禁）'!$B$11:$C$16,2,TRUE)</f>
        <v>0</v>
      </c>
      <c r="BA183" s="81">
        <f t="shared" si="11"/>
        <v>10</v>
      </c>
      <c r="BB183" s="70"/>
      <c r="BC183" s="70"/>
      <c r="BD183" s="78"/>
      <c r="BE183" s="69"/>
      <c r="BF183" s="8"/>
      <c r="BG183" s="8"/>
      <c r="BH183" s="8"/>
      <c r="BI183" s="73"/>
    </row>
    <row r="184" spans="1:61">
      <c r="A184" s="3">
        <v>182</v>
      </c>
      <c r="F184" s="12" t="e">
        <f t="shared" si="8"/>
        <v>#DIV/0!</v>
      </c>
      <c r="H184" s="12" t="e">
        <f t="shared" si="9"/>
        <v>#DIV/0!</v>
      </c>
      <c r="K184" s="43"/>
      <c r="M184" s="45" t="s">
        <v>77</v>
      </c>
      <c r="O184" s="46" t="s">
        <v>79</v>
      </c>
      <c r="Q184" s="7">
        <f>VLOOKUP(P184,'握力判定　男性用（変更厳禁）'!$B$11:$C$16,2,TRUE)</f>
        <v>0</v>
      </c>
      <c r="S184" s="7">
        <f>VLOOKUP(R184,'長座位体前屈判定用　男性用（変更厳禁）'!$B$11:$C$16,2,TRUE)</f>
        <v>0</v>
      </c>
      <c r="U184" s="7">
        <f>VLOOKUP(T184,'開眼片足立ち判定　男性用（変更厳禁）'!$B$11:$C$16,2,TRUE)</f>
        <v>0</v>
      </c>
      <c r="W184" s="7">
        <f>VLOOKUP(V184,'5m歩行判定　男性用（変更厳禁）'!$B$11:$C$16,2,TRUE)</f>
        <v>5</v>
      </c>
      <c r="Y184" s="7">
        <f>VLOOKUP(X184,'TUG判定　男性用（変更厳禁）'!$B$11:$C$16,2,TRUE)</f>
        <v>5</v>
      </c>
      <c r="AA184" s="58">
        <f>VLOOKUP(Z184,'ファンクショナルリーチ判定　男性用（変更厳禁）'!$B$11:$C$16,2,TRUE)</f>
        <v>0</v>
      </c>
      <c r="AB184" s="7">
        <f t="shared" si="10"/>
        <v>10</v>
      </c>
      <c r="AC184" s="63"/>
      <c r="AD184" s="63"/>
      <c r="AE184" s="67"/>
      <c r="AF184" s="61"/>
      <c r="AG184" s="7"/>
      <c r="AH184" s="7"/>
      <c r="AI184" s="7"/>
      <c r="AJ184" s="7"/>
      <c r="AL184" s="51" t="s">
        <v>77</v>
      </c>
      <c r="AN184" s="52" t="s">
        <v>79</v>
      </c>
      <c r="AP184" s="8">
        <f>VLOOKUP(AO184,'握力判定　男性用（変更厳禁）'!$B$11:$C$16,2,TRUE)</f>
        <v>0</v>
      </c>
      <c r="AR184" s="8">
        <f>VLOOKUP(AQ184,'長座位体前屈判定用　男性用（変更厳禁）'!$B$11:$C$16,2,TRUE)</f>
        <v>0</v>
      </c>
      <c r="AT184" s="8">
        <f>VLOOKUP(AS184,'開眼片足立ち判定　男性用（変更厳禁）'!$B$11:$C$16,2,TRUE)</f>
        <v>0</v>
      </c>
      <c r="AV184" s="8">
        <f>VLOOKUP(AU184,'5m歩行判定　男性用（変更厳禁）'!$B$11:$C$16,2,TRUE)</f>
        <v>5</v>
      </c>
      <c r="AX184" s="8">
        <f>VLOOKUP(AW184,'TUG判定　男性用（変更厳禁）'!$B$11:$C$16,2,TRUE)</f>
        <v>5</v>
      </c>
      <c r="AZ184" s="8">
        <f>VLOOKUP(AY184,'ファンクショナルリーチ判定　男性用（変更厳禁）'!$B$11:$C$16,2,TRUE)</f>
        <v>0</v>
      </c>
      <c r="BA184" s="81">
        <f t="shared" si="11"/>
        <v>10</v>
      </c>
      <c r="BB184" s="70"/>
      <c r="BC184" s="70"/>
      <c r="BD184" s="78"/>
      <c r="BE184" s="69"/>
      <c r="BF184" s="8"/>
      <c r="BG184" s="8"/>
      <c r="BH184" s="8"/>
      <c r="BI184" s="73"/>
    </row>
    <row r="185" spans="1:61">
      <c r="A185" s="3">
        <v>183</v>
      </c>
      <c r="F185" s="12" t="e">
        <f t="shared" si="8"/>
        <v>#DIV/0!</v>
      </c>
      <c r="H185" s="12" t="e">
        <f t="shared" si="9"/>
        <v>#DIV/0!</v>
      </c>
      <c r="K185" s="43"/>
      <c r="M185" s="45" t="s">
        <v>77</v>
      </c>
      <c r="O185" s="46" t="s">
        <v>79</v>
      </c>
      <c r="Q185" s="7">
        <f>VLOOKUP(P185,'握力判定　男性用（変更厳禁）'!$B$11:$C$16,2,TRUE)</f>
        <v>0</v>
      </c>
      <c r="S185" s="7">
        <f>VLOOKUP(R185,'長座位体前屈判定用　男性用（変更厳禁）'!$B$11:$C$16,2,TRUE)</f>
        <v>0</v>
      </c>
      <c r="U185" s="7">
        <f>VLOOKUP(T185,'開眼片足立ち判定　男性用（変更厳禁）'!$B$11:$C$16,2,TRUE)</f>
        <v>0</v>
      </c>
      <c r="W185" s="7">
        <f>VLOOKUP(V185,'5m歩行判定　男性用（変更厳禁）'!$B$11:$C$16,2,TRUE)</f>
        <v>5</v>
      </c>
      <c r="Y185" s="7">
        <f>VLOOKUP(X185,'TUG判定　男性用（変更厳禁）'!$B$11:$C$16,2,TRUE)</f>
        <v>5</v>
      </c>
      <c r="AA185" s="58">
        <f>VLOOKUP(Z185,'ファンクショナルリーチ判定　男性用（変更厳禁）'!$B$11:$C$16,2,TRUE)</f>
        <v>0</v>
      </c>
      <c r="AB185" s="7">
        <f t="shared" si="10"/>
        <v>10</v>
      </c>
      <c r="AC185" s="63"/>
      <c r="AD185" s="63"/>
      <c r="AE185" s="67"/>
      <c r="AF185" s="61"/>
      <c r="AG185" s="7"/>
      <c r="AH185" s="7"/>
      <c r="AI185" s="7"/>
      <c r="AJ185" s="7"/>
      <c r="AL185" s="51" t="s">
        <v>77</v>
      </c>
      <c r="AN185" s="52" t="s">
        <v>79</v>
      </c>
      <c r="AP185" s="8">
        <f>VLOOKUP(AO185,'握力判定　男性用（変更厳禁）'!$B$11:$C$16,2,TRUE)</f>
        <v>0</v>
      </c>
      <c r="AR185" s="8">
        <f>VLOOKUP(AQ185,'長座位体前屈判定用　男性用（変更厳禁）'!$B$11:$C$16,2,TRUE)</f>
        <v>0</v>
      </c>
      <c r="AT185" s="8">
        <f>VLOOKUP(AS185,'開眼片足立ち判定　男性用（変更厳禁）'!$B$11:$C$16,2,TRUE)</f>
        <v>0</v>
      </c>
      <c r="AV185" s="8">
        <f>VLOOKUP(AU185,'5m歩行判定　男性用（変更厳禁）'!$B$11:$C$16,2,TRUE)</f>
        <v>5</v>
      </c>
      <c r="AX185" s="8">
        <f>VLOOKUP(AW185,'TUG判定　男性用（変更厳禁）'!$B$11:$C$16,2,TRUE)</f>
        <v>5</v>
      </c>
      <c r="AZ185" s="8">
        <f>VLOOKUP(AY185,'ファンクショナルリーチ判定　男性用（変更厳禁）'!$B$11:$C$16,2,TRUE)</f>
        <v>0</v>
      </c>
      <c r="BA185" s="81">
        <f t="shared" si="11"/>
        <v>10</v>
      </c>
      <c r="BB185" s="70"/>
      <c r="BC185" s="70"/>
      <c r="BD185" s="78"/>
      <c r="BE185" s="69"/>
      <c r="BF185" s="8"/>
      <c r="BG185" s="8"/>
      <c r="BH185" s="8"/>
      <c r="BI185" s="73"/>
    </row>
    <row r="186" spans="1:61">
      <c r="A186" s="3">
        <v>184</v>
      </c>
      <c r="F186" s="12" t="e">
        <f t="shared" si="8"/>
        <v>#DIV/0!</v>
      </c>
      <c r="H186" s="12" t="e">
        <f t="shared" si="9"/>
        <v>#DIV/0!</v>
      </c>
      <c r="K186" s="43"/>
      <c r="M186" s="45" t="s">
        <v>77</v>
      </c>
      <c r="O186" s="46" t="s">
        <v>79</v>
      </c>
      <c r="Q186" s="7">
        <f>VLOOKUP(P186,'握力判定　男性用（変更厳禁）'!$B$11:$C$16,2,TRUE)</f>
        <v>0</v>
      </c>
      <c r="S186" s="7">
        <f>VLOOKUP(R186,'長座位体前屈判定用　男性用（変更厳禁）'!$B$11:$C$16,2,TRUE)</f>
        <v>0</v>
      </c>
      <c r="U186" s="7">
        <f>VLOOKUP(T186,'開眼片足立ち判定　男性用（変更厳禁）'!$B$11:$C$16,2,TRUE)</f>
        <v>0</v>
      </c>
      <c r="W186" s="7">
        <f>VLOOKUP(V186,'5m歩行判定　男性用（変更厳禁）'!$B$11:$C$16,2,TRUE)</f>
        <v>5</v>
      </c>
      <c r="Y186" s="7">
        <f>VLOOKUP(X186,'TUG判定　男性用（変更厳禁）'!$B$11:$C$16,2,TRUE)</f>
        <v>5</v>
      </c>
      <c r="AA186" s="58">
        <f>VLOOKUP(Z186,'ファンクショナルリーチ判定　男性用（変更厳禁）'!$B$11:$C$16,2,TRUE)</f>
        <v>0</v>
      </c>
      <c r="AB186" s="7">
        <f t="shared" si="10"/>
        <v>10</v>
      </c>
      <c r="AC186" s="63"/>
      <c r="AD186" s="63"/>
      <c r="AE186" s="67"/>
      <c r="AF186" s="61"/>
      <c r="AG186" s="7"/>
      <c r="AH186" s="7"/>
      <c r="AI186" s="7"/>
      <c r="AJ186" s="7"/>
      <c r="AL186" s="51" t="s">
        <v>77</v>
      </c>
      <c r="AN186" s="52" t="s">
        <v>79</v>
      </c>
      <c r="AP186" s="8">
        <f>VLOOKUP(AO186,'握力判定　男性用（変更厳禁）'!$B$11:$C$16,2,TRUE)</f>
        <v>0</v>
      </c>
      <c r="AR186" s="8">
        <f>VLOOKUP(AQ186,'長座位体前屈判定用　男性用（変更厳禁）'!$B$11:$C$16,2,TRUE)</f>
        <v>0</v>
      </c>
      <c r="AT186" s="8">
        <f>VLOOKUP(AS186,'開眼片足立ち判定　男性用（変更厳禁）'!$B$11:$C$16,2,TRUE)</f>
        <v>0</v>
      </c>
      <c r="AV186" s="8">
        <f>VLOOKUP(AU186,'5m歩行判定　男性用（変更厳禁）'!$B$11:$C$16,2,TRUE)</f>
        <v>5</v>
      </c>
      <c r="AX186" s="8">
        <f>VLOOKUP(AW186,'TUG判定　男性用（変更厳禁）'!$B$11:$C$16,2,TRUE)</f>
        <v>5</v>
      </c>
      <c r="AZ186" s="8">
        <f>VLOOKUP(AY186,'ファンクショナルリーチ判定　男性用（変更厳禁）'!$B$11:$C$16,2,TRUE)</f>
        <v>0</v>
      </c>
      <c r="BA186" s="81">
        <f t="shared" si="11"/>
        <v>10</v>
      </c>
      <c r="BB186" s="70"/>
      <c r="BC186" s="70"/>
      <c r="BD186" s="78"/>
      <c r="BE186" s="69"/>
      <c r="BF186" s="8"/>
      <c r="BG186" s="8"/>
      <c r="BH186" s="8"/>
      <c r="BI186" s="73"/>
    </row>
    <row r="187" spans="1:61">
      <c r="A187" s="3">
        <v>185</v>
      </c>
      <c r="F187" s="12" t="e">
        <f t="shared" si="8"/>
        <v>#DIV/0!</v>
      </c>
      <c r="H187" s="12" t="e">
        <f t="shared" si="9"/>
        <v>#DIV/0!</v>
      </c>
      <c r="K187" s="43"/>
      <c r="M187" s="45" t="s">
        <v>77</v>
      </c>
      <c r="O187" s="46" t="s">
        <v>79</v>
      </c>
      <c r="Q187" s="7">
        <f>VLOOKUP(P187,'握力判定　男性用（変更厳禁）'!$B$11:$C$16,2,TRUE)</f>
        <v>0</v>
      </c>
      <c r="S187" s="7">
        <f>VLOOKUP(R187,'長座位体前屈判定用　男性用（変更厳禁）'!$B$11:$C$16,2,TRUE)</f>
        <v>0</v>
      </c>
      <c r="U187" s="7">
        <f>VLOOKUP(T187,'開眼片足立ち判定　男性用（変更厳禁）'!$B$11:$C$16,2,TRUE)</f>
        <v>0</v>
      </c>
      <c r="W187" s="7">
        <f>VLOOKUP(V187,'5m歩行判定　男性用（変更厳禁）'!$B$11:$C$16,2,TRUE)</f>
        <v>5</v>
      </c>
      <c r="Y187" s="7">
        <f>VLOOKUP(X187,'TUG判定　男性用（変更厳禁）'!$B$11:$C$16,2,TRUE)</f>
        <v>5</v>
      </c>
      <c r="AA187" s="58">
        <f>VLOOKUP(Z187,'ファンクショナルリーチ判定　男性用（変更厳禁）'!$B$11:$C$16,2,TRUE)</f>
        <v>0</v>
      </c>
      <c r="AB187" s="7">
        <f t="shared" si="10"/>
        <v>10</v>
      </c>
      <c r="AC187" s="63"/>
      <c r="AD187" s="63"/>
      <c r="AE187" s="67"/>
      <c r="AF187" s="61"/>
      <c r="AG187" s="7"/>
      <c r="AH187" s="7"/>
      <c r="AI187" s="7"/>
      <c r="AJ187" s="7"/>
      <c r="AL187" s="51" t="s">
        <v>77</v>
      </c>
      <c r="AN187" s="52" t="s">
        <v>79</v>
      </c>
      <c r="AP187" s="8">
        <f>VLOOKUP(AO187,'握力判定　男性用（変更厳禁）'!$B$11:$C$16,2,TRUE)</f>
        <v>0</v>
      </c>
      <c r="AR187" s="8">
        <f>VLOOKUP(AQ187,'長座位体前屈判定用　男性用（変更厳禁）'!$B$11:$C$16,2,TRUE)</f>
        <v>0</v>
      </c>
      <c r="AT187" s="8">
        <f>VLOOKUP(AS187,'開眼片足立ち判定　男性用（変更厳禁）'!$B$11:$C$16,2,TRUE)</f>
        <v>0</v>
      </c>
      <c r="AV187" s="8">
        <f>VLOOKUP(AU187,'5m歩行判定　男性用（変更厳禁）'!$B$11:$C$16,2,TRUE)</f>
        <v>5</v>
      </c>
      <c r="AX187" s="8">
        <f>VLOOKUP(AW187,'TUG判定　男性用（変更厳禁）'!$B$11:$C$16,2,TRUE)</f>
        <v>5</v>
      </c>
      <c r="AZ187" s="8">
        <f>VLOOKUP(AY187,'ファンクショナルリーチ判定　男性用（変更厳禁）'!$B$11:$C$16,2,TRUE)</f>
        <v>0</v>
      </c>
      <c r="BA187" s="81">
        <f t="shared" si="11"/>
        <v>10</v>
      </c>
      <c r="BB187" s="70"/>
      <c r="BC187" s="70"/>
      <c r="BD187" s="78"/>
      <c r="BE187" s="69"/>
      <c r="BF187" s="8"/>
      <c r="BG187" s="8"/>
      <c r="BH187" s="8"/>
      <c r="BI187" s="73"/>
    </row>
    <row r="188" spans="1:61">
      <c r="A188" s="3">
        <v>186</v>
      </c>
      <c r="F188" s="12" t="e">
        <f t="shared" si="8"/>
        <v>#DIV/0!</v>
      </c>
      <c r="H188" s="12" t="e">
        <f t="shared" si="9"/>
        <v>#DIV/0!</v>
      </c>
      <c r="K188" s="43"/>
      <c r="M188" s="45" t="s">
        <v>77</v>
      </c>
      <c r="O188" s="46" t="s">
        <v>79</v>
      </c>
      <c r="Q188" s="7">
        <f>VLOOKUP(P188,'握力判定　男性用（変更厳禁）'!$B$11:$C$16,2,TRUE)</f>
        <v>0</v>
      </c>
      <c r="S188" s="7">
        <f>VLOOKUP(R188,'長座位体前屈判定用　男性用（変更厳禁）'!$B$11:$C$16,2,TRUE)</f>
        <v>0</v>
      </c>
      <c r="U188" s="7">
        <f>VLOOKUP(T188,'開眼片足立ち判定　男性用（変更厳禁）'!$B$11:$C$16,2,TRUE)</f>
        <v>0</v>
      </c>
      <c r="W188" s="7">
        <f>VLOOKUP(V188,'5m歩行判定　男性用（変更厳禁）'!$B$11:$C$16,2,TRUE)</f>
        <v>5</v>
      </c>
      <c r="Y188" s="7">
        <f>VLOOKUP(X188,'TUG判定　男性用（変更厳禁）'!$B$11:$C$16,2,TRUE)</f>
        <v>5</v>
      </c>
      <c r="AA188" s="58">
        <f>VLOOKUP(Z188,'ファンクショナルリーチ判定　男性用（変更厳禁）'!$B$11:$C$16,2,TRUE)</f>
        <v>0</v>
      </c>
      <c r="AB188" s="7">
        <f t="shared" si="10"/>
        <v>10</v>
      </c>
      <c r="AC188" s="63"/>
      <c r="AD188" s="63"/>
      <c r="AE188" s="67"/>
      <c r="AF188" s="61"/>
      <c r="AG188" s="7"/>
      <c r="AH188" s="7"/>
      <c r="AI188" s="7"/>
      <c r="AJ188" s="7"/>
      <c r="AL188" s="51" t="s">
        <v>77</v>
      </c>
      <c r="AN188" s="52" t="s">
        <v>79</v>
      </c>
      <c r="AP188" s="8">
        <f>VLOOKUP(AO188,'握力判定　男性用（変更厳禁）'!$B$11:$C$16,2,TRUE)</f>
        <v>0</v>
      </c>
      <c r="AR188" s="8">
        <f>VLOOKUP(AQ188,'長座位体前屈判定用　男性用（変更厳禁）'!$B$11:$C$16,2,TRUE)</f>
        <v>0</v>
      </c>
      <c r="AT188" s="8">
        <f>VLOOKUP(AS188,'開眼片足立ち判定　男性用（変更厳禁）'!$B$11:$C$16,2,TRUE)</f>
        <v>0</v>
      </c>
      <c r="AV188" s="8">
        <f>VLOOKUP(AU188,'5m歩行判定　男性用（変更厳禁）'!$B$11:$C$16,2,TRUE)</f>
        <v>5</v>
      </c>
      <c r="AX188" s="8">
        <f>VLOOKUP(AW188,'TUG判定　男性用（変更厳禁）'!$B$11:$C$16,2,TRUE)</f>
        <v>5</v>
      </c>
      <c r="AZ188" s="8">
        <f>VLOOKUP(AY188,'ファンクショナルリーチ判定　男性用（変更厳禁）'!$B$11:$C$16,2,TRUE)</f>
        <v>0</v>
      </c>
      <c r="BA188" s="81">
        <f t="shared" si="11"/>
        <v>10</v>
      </c>
      <c r="BB188" s="70"/>
      <c r="BC188" s="70"/>
      <c r="BD188" s="78"/>
      <c r="BE188" s="69"/>
      <c r="BF188" s="8"/>
      <c r="BG188" s="8"/>
      <c r="BH188" s="8"/>
      <c r="BI188" s="73"/>
    </row>
    <row r="189" spans="1:61">
      <c r="A189" s="3">
        <v>187</v>
      </c>
      <c r="F189" s="12" t="e">
        <f t="shared" si="8"/>
        <v>#DIV/0!</v>
      </c>
      <c r="H189" s="12" t="e">
        <f t="shared" si="9"/>
        <v>#DIV/0!</v>
      </c>
      <c r="K189" s="43"/>
      <c r="M189" s="45" t="s">
        <v>77</v>
      </c>
      <c r="O189" s="46" t="s">
        <v>79</v>
      </c>
      <c r="Q189" s="7">
        <f>VLOOKUP(P189,'握力判定　男性用（変更厳禁）'!$B$11:$C$16,2,TRUE)</f>
        <v>0</v>
      </c>
      <c r="S189" s="7">
        <f>VLOOKUP(R189,'長座位体前屈判定用　男性用（変更厳禁）'!$B$11:$C$16,2,TRUE)</f>
        <v>0</v>
      </c>
      <c r="U189" s="7">
        <f>VLOOKUP(T189,'開眼片足立ち判定　男性用（変更厳禁）'!$B$11:$C$16,2,TRUE)</f>
        <v>0</v>
      </c>
      <c r="W189" s="7">
        <f>VLOOKUP(V189,'5m歩行判定　男性用（変更厳禁）'!$B$11:$C$16,2,TRUE)</f>
        <v>5</v>
      </c>
      <c r="Y189" s="7">
        <f>VLOOKUP(X189,'TUG判定　男性用（変更厳禁）'!$B$11:$C$16,2,TRUE)</f>
        <v>5</v>
      </c>
      <c r="AA189" s="58">
        <f>VLOOKUP(Z189,'ファンクショナルリーチ判定　男性用（変更厳禁）'!$B$11:$C$16,2,TRUE)</f>
        <v>0</v>
      </c>
      <c r="AB189" s="7">
        <f t="shared" si="10"/>
        <v>10</v>
      </c>
      <c r="AC189" s="63"/>
      <c r="AD189" s="63"/>
      <c r="AE189" s="67"/>
      <c r="AF189" s="61"/>
      <c r="AG189" s="7"/>
      <c r="AH189" s="7"/>
      <c r="AI189" s="7"/>
      <c r="AJ189" s="7"/>
      <c r="AL189" s="51" t="s">
        <v>77</v>
      </c>
      <c r="AN189" s="52" t="s">
        <v>79</v>
      </c>
      <c r="AP189" s="8">
        <f>VLOOKUP(AO189,'握力判定　男性用（変更厳禁）'!$B$11:$C$16,2,TRUE)</f>
        <v>0</v>
      </c>
      <c r="AR189" s="8">
        <f>VLOOKUP(AQ189,'長座位体前屈判定用　男性用（変更厳禁）'!$B$11:$C$16,2,TRUE)</f>
        <v>0</v>
      </c>
      <c r="AT189" s="8">
        <f>VLOOKUP(AS189,'開眼片足立ち判定　男性用（変更厳禁）'!$B$11:$C$16,2,TRUE)</f>
        <v>0</v>
      </c>
      <c r="AV189" s="8">
        <f>VLOOKUP(AU189,'5m歩行判定　男性用（変更厳禁）'!$B$11:$C$16,2,TRUE)</f>
        <v>5</v>
      </c>
      <c r="AX189" s="8">
        <f>VLOOKUP(AW189,'TUG判定　男性用（変更厳禁）'!$B$11:$C$16,2,TRUE)</f>
        <v>5</v>
      </c>
      <c r="AZ189" s="8">
        <f>VLOOKUP(AY189,'ファンクショナルリーチ判定　男性用（変更厳禁）'!$B$11:$C$16,2,TRUE)</f>
        <v>0</v>
      </c>
      <c r="BA189" s="81">
        <f t="shared" si="11"/>
        <v>10</v>
      </c>
      <c r="BB189" s="70"/>
      <c r="BC189" s="70"/>
      <c r="BD189" s="78"/>
      <c r="BE189" s="69"/>
      <c r="BF189" s="8"/>
      <c r="BG189" s="8"/>
      <c r="BH189" s="8"/>
      <c r="BI189" s="73"/>
    </row>
    <row r="190" spans="1:61">
      <c r="A190" s="3">
        <v>188</v>
      </c>
      <c r="F190" s="12" t="e">
        <f t="shared" si="8"/>
        <v>#DIV/0!</v>
      </c>
      <c r="H190" s="12" t="e">
        <f t="shared" si="9"/>
        <v>#DIV/0!</v>
      </c>
      <c r="K190" s="43"/>
      <c r="M190" s="45" t="s">
        <v>77</v>
      </c>
      <c r="O190" s="46" t="s">
        <v>79</v>
      </c>
      <c r="Q190" s="7">
        <f>VLOOKUP(P190,'握力判定　男性用（変更厳禁）'!$B$11:$C$16,2,TRUE)</f>
        <v>0</v>
      </c>
      <c r="S190" s="7">
        <f>VLOOKUP(R190,'長座位体前屈判定用　男性用（変更厳禁）'!$B$11:$C$16,2,TRUE)</f>
        <v>0</v>
      </c>
      <c r="U190" s="7">
        <f>VLOOKUP(T190,'開眼片足立ち判定　男性用（変更厳禁）'!$B$11:$C$16,2,TRUE)</f>
        <v>0</v>
      </c>
      <c r="W190" s="7">
        <f>VLOOKUP(V190,'5m歩行判定　男性用（変更厳禁）'!$B$11:$C$16,2,TRUE)</f>
        <v>5</v>
      </c>
      <c r="Y190" s="7">
        <f>VLOOKUP(X190,'TUG判定　男性用（変更厳禁）'!$B$11:$C$16,2,TRUE)</f>
        <v>5</v>
      </c>
      <c r="AA190" s="58">
        <f>VLOOKUP(Z190,'ファンクショナルリーチ判定　男性用（変更厳禁）'!$B$11:$C$16,2,TRUE)</f>
        <v>0</v>
      </c>
      <c r="AB190" s="7">
        <f t="shared" si="10"/>
        <v>10</v>
      </c>
      <c r="AC190" s="63"/>
      <c r="AD190" s="63"/>
      <c r="AE190" s="67"/>
      <c r="AF190" s="61"/>
      <c r="AG190" s="7"/>
      <c r="AH190" s="7"/>
      <c r="AI190" s="7"/>
      <c r="AJ190" s="7"/>
      <c r="AL190" s="51" t="s">
        <v>77</v>
      </c>
      <c r="AN190" s="52" t="s">
        <v>79</v>
      </c>
      <c r="AP190" s="8">
        <f>VLOOKUP(AO190,'握力判定　男性用（変更厳禁）'!$B$11:$C$16,2,TRUE)</f>
        <v>0</v>
      </c>
      <c r="AR190" s="8">
        <f>VLOOKUP(AQ190,'長座位体前屈判定用　男性用（変更厳禁）'!$B$11:$C$16,2,TRUE)</f>
        <v>0</v>
      </c>
      <c r="AT190" s="8">
        <f>VLOOKUP(AS190,'開眼片足立ち判定　男性用（変更厳禁）'!$B$11:$C$16,2,TRUE)</f>
        <v>0</v>
      </c>
      <c r="AV190" s="8">
        <f>VLOOKUP(AU190,'5m歩行判定　男性用（変更厳禁）'!$B$11:$C$16,2,TRUE)</f>
        <v>5</v>
      </c>
      <c r="AX190" s="8">
        <f>VLOOKUP(AW190,'TUG判定　男性用（変更厳禁）'!$B$11:$C$16,2,TRUE)</f>
        <v>5</v>
      </c>
      <c r="AZ190" s="8">
        <f>VLOOKUP(AY190,'ファンクショナルリーチ判定　男性用（変更厳禁）'!$B$11:$C$16,2,TRUE)</f>
        <v>0</v>
      </c>
      <c r="BA190" s="81">
        <f t="shared" si="11"/>
        <v>10</v>
      </c>
      <c r="BB190" s="70"/>
      <c r="BC190" s="70"/>
      <c r="BD190" s="78"/>
      <c r="BE190" s="69"/>
      <c r="BF190" s="8"/>
      <c r="BG190" s="8"/>
      <c r="BH190" s="8"/>
      <c r="BI190" s="73"/>
    </row>
    <row r="191" spans="1:61">
      <c r="A191" s="3">
        <v>189</v>
      </c>
      <c r="F191" s="12" t="e">
        <f t="shared" si="8"/>
        <v>#DIV/0!</v>
      </c>
      <c r="H191" s="12" t="e">
        <f t="shared" si="9"/>
        <v>#DIV/0!</v>
      </c>
      <c r="K191" s="43"/>
      <c r="M191" s="45" t="s">
        <v>77</v>
      </c>
      <c r="O191" s="46" t="s">
        <v>79</v>
      </c>
      <c r="Q191" s="7">
        <f>VLOOKUP(P191,'握力判定　男性用（変更厳禁）'!$B$11:$C$16,2,TRUE)</f>
        <v>0</v>
      </c>
      <c r="S191" s="7">
        <f>VLOOKUP(R191,'長座位体前屈判定用　男性用（変更厳禁）'!$B$11:$C$16,2,TRUE)</f>
        <v>0</v>
      </c>
      <c r="U191" s="7">
        <f>VLOOKUP(T191,'開眼片足立ち判定　男性用（変更厳禁）'!$B$11:$C$16,2,TRUE)</f>
        <v>0</v>
      </c>
      <c r="W191" s="7">
        <f>VLOOKUP(V191,'5m歩行判定　男性用（変更厳禁）'!$B$11:$C$16,2,TRUE)</f>
        <v>5</v>
      </c>
      <c r="Y191" s="7">
        <f>VLOOKUP(X191,'TUG判定　男性用（変更厳禁）'!$B$11:$C$16,2,TRUE)</f>
        <v>5</v>
      </c>
      <c r="AA191" s="58">
        <f>VLOOKUP(Z191,'ファンクショナルリーチ判定　男性用（変更厳禁）'!$B$11:$C$16,2,TRUE)</f>
        <v>0</v>
      </c>
      <c r="AB191" s="7">
        <f t="shared" si="10"/>
        <v>10</v>
      </c>
      <c r="AC191" s="63"/>
      <c r="AD191" s="63"/>
      <c r="AE191" s="67"/>
      <c r="AF191" s="61"/>
      <c r="AG191" s="7"/>
      <c r="AH191" s="7"/>
      <c r="AI191" s="7"/>
      <c r="AJ191" s="7"/>
      <c r="AL191" s="51" t="s">
        <v>77</v>
      </c>
      <c r="AN191" s="52" t="s">
        <v>79</v>
      </c>
      <c r="AP191" s="8">
        <f>VLOOKUP(AO191,'握力判定　男性用（変更厳禁）'!$B$11:$C$16,2,TRUE)</f>
        <v>0</v>
      </c>
      <c r="AR191" s="8">
        <f>VLOOKUP(AQ191,'長座位体前屈判定用　男性用（変更厳禁）'!$B$11:$C$16,2,TRUE)</f>
        <v>0</v>
      </c>
      <c r="AT191" s="8">
        <f>VLOOKUP(AS191,'開眼片足立ち判定　男性用（変更厳禁）'!$B$11:$C$16,2,TRUE)</f>
        <v>0</v>
      </c>
      <c r="AV191" s="8">
        <f>VLOOKUP(AU191,'5m歩行判定　男性用（変更厳禁）'!$B$11:$C$16,2,TRUE)</f>
        <v>5</v>
      </c>
      <c r="AX191" s="8">
        <f>VLOOKUP(AW191,'TUG判定　男性用（変更厳禁）'!$B$11:$C$16,2,TRUE)</f>
        <v>5</v>
      </c>
      <c r="AZ191" s="8">
        <f>VLOOKUP(AY191,'ファンクショナルリーチ判定　男性用（変更厳禁）'!$B$11:$C$16,2,TRUE)</f>
        <v>0</v>
      </c>
      <c r="BA191" s="81">
        <f t="shared" si="11"/>
        <v>10</v>
      </c>
      <c r="BB191" s="70"/>
      <c r="BC191" s="70"/>
      <c r="BD191" s="78"/>
      <c r="BE191" s="69"/>
      <c r="BF191" s="8"/>
      <c r="BG191" s="8"/>
      <c r="BH191" s="8"/>
      <c r="BI191" s="73"/>
    </row>
    <row r="192" spans="1:61">
      <c r="A192" s="3">
        <v>190</v>
      </c>
      <c r="F192" s="12" t="e">
        <f t="shared" si="8"/>
        <v>#DIV/0!</v>
      </c>
      <c r="H192" s="12" t="e">
        <f t="shared" si="9"/>
        <v>#DIV/0!</v>
      </c>
      <c r="K192" s="43"/>
      <c r="M192" s="45" t="s">
        <v>77</v>
      </c>
      <c r="O192" s="46" t="s">
        <v>79</v>
      </c>
      <c r="Q192" s="7">
        <f>VLOOKUP(P192,'握力判定　男性用（変更厳禁）'!$B$11:$C$16,2,TRUE)</f>
        <v>0</v>
      </c>
      <c r="S192" s="7">
        <f>VLOOKUP(R192,'長座位体前屈判定用　男性用（変更厳禁）'!$B$11:$C$16,2,TRUE)</f>
        <v>0</v>
      </c>
      <c r="U192" s="7">
        <f>VLOOKUP(T192,'開眼片足立ち判定　男性用（変更厳禁）'!$B$11:$C$16,2,TRUE)</f>
        <v>0</v>
      </c>
      <c r="W192" s="7">
        <f>VLOOKUP(V192,'5m歩行判定　男性用（変更厳禁）'!$B$11:$C$16,2,TRUE)</f>
        <v>5</v>
      </c>
      <c r="Y192" s="7">
        <f>VLOOKUP(X192,'TUG判定　男性用（変更厳禁）'!$B$11:$C$16,2,TRUE)</f>
        <v>5</v>
      </c>
      <c r="AA192" s="58">
        <f>VLOOKUP(Z192,'ファンクショナルリーチ判定　男性用（変更厳禁）'!$B$11:$C$16,2,TRUE)</f>
        <v>0</v>
      </c>
      <c r="AB192" s="7">
        <f t="shared" si="10"/>
        <v>10</v>
      </c>
      <c r="AC192" s="63"/>
      <c r="AD192" s="63"/>
      <c r="AE192" s="67"/>
      <c r="AF192" s="61"/>
      <c r="AG192" s="7"/>
      <c r="AH192" s="7"/>
      <c r="AI192" s="7"/>
      <c r="AJ192" s="7"/>
      <c r="AL192" s="51" t="s">
        <v>77</v>
      </c>
      <c r="AN192" s="52" t="s">
        <v>79</v>
      </c>
      <c r="AP192" s="8">
        <f>VLOOKUP(AO192,'握力判定　男性用（変更厳禁）'!$B$11:$C$16,2,TRUE)</f>
        <v>0</v>
      </c>
      <c r="AR192" s="8">
        <f>VLOOKUP(AQ192,'長座位体前屈判定用　男性用（変更厳禁）'!$B$11:$C$16,2,TRUE)</f>
        <v>0</v>
      </c>
      <c r="AT192" s="8">
        <f>VLOOKUP(AS192,'開眼片足立ち判定　男性用（変更厳禁）'!$B$11:$C$16,2,TRUE)</f>
        <v>0</v>
      </c>
      <c r="AV192" s="8">
        <f>VLOOKUP(AU192,'5m歩行判定　男性用（変更厳禁）'!$B$11:$C$16,2,TRUE)</f>
        <v>5</v>
      </c>
      <c r="AX192" s="8">
        <f>VLOOKUP(AW192,'TUG判定　男性用（変更厳禁）'!$B$11:$C$16,2,TRUE)</f>
        <v>5</v>
      </c>
      <c r="AZ192" s="8">
        <f>VLOOKUP(AY192,'ファンクショナルリーチ判定　男性用（変更厳禁）'!$B$11:$C$16,2,TRUE)</f>
        <v>0</v>
      </c>
      <c r="BA192" s="81">
        <f t="shared" si="11"/>
        <v>10</v>
      </c>
      <c r="BB192" s="70"/>
      <c r="BC192" s="70"/>
      <c r="BD192" s="78"/>
      <c r="BE192" s="69"/>
      <c r="BF192" s="8"/>
      <c r="BG192" s="8"/>
      <c r="BH192" s="8"/>
      <c r="BI192" s="73"/>
    </row>
    <row r="193" spans="1:61">
      <c r="A193" s="3">
        <v>191</v>
      </c>
      <c r="F193" s="12" t="e">
        <f t="shared" si="8"/>
        <v>#DIV/0!</v>
      </c>
      <c r="H193" s="12" t="e">
        <f t="shared" si="9"/>
        <v>#DIV/0!</v>
      </c>
      <c r="K193" s="43"/>
      <c r="M193" s="45" t="s">
        <v>77</v>
      </c>
      <c r="O193" s="46" t="s">
        <v>79</v>
      </c>
      <c r="Q193" s="7">
        <f>VLOOKUP(P193,'握力判定　男性用（変更厳禁）'!$B$11:$C$16,2,TRUE)</f>
        <v>0</v>
      </c>
      <c r="S193" s="7">
        <f>VLOOKUP(R193,'長座位体前屈判定用　男性用（変更厳禁）'!$B$11:$C$16,2,TRUE)</f>
        <v>0</v>
      </c>
      <c r="U193" s="7">
        <f>VLOOKUP(T193,'開眼片足立ち判定　男性用（変更厳禁）'!$B$11:$C$16,2,TRUE)</f>
        <v>0</v>
      </c>
      <c r="W193" s="7">
        <f>VLOOKUP(V193,'5m歩行判定　男性用（変更厳禁）'!$B$11:$C$16,2,TRUE)</f>
        <v>5</v>
      </c>
      <c r="Y193" s="7">
        <f>VLOOKUP(X193,'TUG判定　男性用（変更厳禁）'!$B$11:$C$16,2,TRUE)</f>
        <v>5</v>
      </c>
      <c r="AA193" s="58">
        <f>VLOOKUP(Z193,'ファンクショナルリーチ判定　男性用（変更厳禁）'!$B$11:$C$16,2,TRUE)</f>
        <v>0</v>
      </c>
      <c r="AB193" s="7">
        <f t="shared" si="10"/>
        <v>10</v>
      </c>
      <c r="AC193" s="63"/>
      <c r="AD193" s="63"/>
      <c r="AE193" s="67"/>
      <c r="AF193" s="61"/>
      <c r="AG193" s="7"/>
      <c r="AH193" s="7"/>
      <c r="AI193" s="7"/>
      <c r="AJ193" s="7"/>
      <c r="AL193" s="51" t="s">
        <v>77</v>
      </c>
      <c r="AN193" s="52" t="s">
        <v>79</v>
      </c>
      <c r="AP193" s="8">
        <f>VLOOKUP(AO193,'握力判定　男性用（変更厳禁）'!$B$11:$C$16,2,TRUE)</f>
        <v>0</v>
      </c>
      <c r="AR193" s="8">
        <f>VLOOKUP(AQ193,'長座位体前屈判定用　男性用（変更厳禁）'!$B$11:$C$16,2,TRUE)</f>
        <v>0</v>
      </c>
      <c r="AT193" s="8">
        <f>VLOOKUP(AS193,'開眼片足立ち判定　男性用（変更厳禁）'!$B$11:$C$16,2,TRUE)</f>
        <v>0</v>
      </c>
      <c r="AV193" s="8">
        <f>VLOOKUP(AU193,'5m歩行判定　男性用（変更厳禁）'!$B$11:$C$16,2,TRUE)</f>
        <v>5</v>
      </c>
      <c r="AX193" s="8">
        <f>VLOOKUP(AW193,'TUG判定　男性用（変更厳禁）'!$B$11:$C$16,2,TRUE)</f>
        <v>5</v>
      </c>
      <c r="AZ193" s="8">
        <f>VLOOKUP(AY193,'ファンクショナルリーチ判定　男性用（変更厳禁）'!$B$11:$C$16,2,TRUE)</f>
        <v>0</v>
      </c>
      <c r="BA193" s="81">
        <f t="shared" si="11"/>
        <v>10</v>
      </c>
      <c r="BB193" s="70"/>
      <c r="BC193" s="70"/>
      <c r="BD193" s="78"/>
      <c r="BE193" s="69"/>
      <c r="BF193" s="8"/>
      <c r="BG193" s="8"/>
      <c r="BH193" s="8"/>
      <c r="BI193" s="73"/>
    </row>
    <row r="194" spans="1:61">
      <c r="A194" s="3">
        <v>192</v>
      </c>
      <c r="F194" s="12" t="e">
        <f t="shared" si="8"/>
        <v>#DIV/0!</v>
      </c>
      <c r="H194" s="12" t="e">
        <f t="shared" si="9"/>
        <v>#DIV/0!</v>
      </c>
      <c r="K194" s="43"/>
      <c r="M194" s="45" t="s">
        <v>77</v>
      </c>
      <c r="O194" s="46" t="s">
        <v>79</v>
      </c>
      <c r="Q194" s="7">
        <f>VLOOKUP(P194,'握力判定　男性用（変更厳禁）'!$B$11:$C$16,2,TRUE)</f>
        <v>0</v>
      </c>
      <c r="S194" s="7">
        <f>VLOOKUP(R194,'長座位体前屈判定用　男性用（変更厳禁）'!$B$11:$C$16,2,TRUE)</f>
        <v>0</v>
      </c>
      <c r="U194" s="7">
        <f>VLOOKUP(T194,'開眼片足立ち判定　男性用（変更厳禁）'!$B$11:$C$16,2,TRUE)</f>
        <v>0</v>
      </c>
      <c r="W194" s="7">
        <f>VLOOKUP(V194,'5m歩行判定　男性用（変更厳禁）'!$B$11:$C$16,2,TRUE)</f>
        <v>5</v>
      </c>
      <c r="Y194" s="7">
        <f>VLOOKUP(X194,'TUG判定　男性用（変更厳禁）'!$B$11:$C$16,2,TRUE)</f>
        <v>5</v>
      </c>
      <c r="AA194" s="58">
        <f>VLOOKUP(Z194,'ファンクショナルリーチ判定　男性用（変更厳禁）'!$B$11:$C$16,2,TRUE)</f>
        <v>0</v>
      </c>
      <c r="AB194" s="7">
        <f t="shared" si="10"/>
        <v>10</v>
      </c>
      <c r="AC194" s="63"/>
      <c r="AD194" s="63"/>
      <c r="AE194" s="67"/>
      <c r="AF194" s="61"/>
      <c r="AG194" s="7"/>
      <c r="AH194" s="7"/>
      <c r="AI194" s="7"/>
      <c r="AJ194" s="7"/>
      <c r="AL194" s="51" t="s">
        <v>77</v>
      </c>
      <c r="AN194" s="52" t="s">
        <v>79</v>
      </c>
      <c r="AP194" s="8">
        <f>VLOOKUP(AO194,'握力判定　男性用（変更厳禁）'!$B$11:$C$16,2,TRUE)</f>
        <v>0</v>
      </c>
      <c r="AR194" s="8">
        <f>VLOOKUP(AQ194,'長座位体前屈判定用　男性用（変更厳禁）'!$B$11:$C$16,2,TRUE)</f>
        <v>0</v>
      </c>
      <c r="AT194" s="8">
        <f>VLOOKUP(AS194,'開眼片足立ち判定　男性用（変更厳禁）'!$B$11:$C$16,2,TRUE)</f>
        <v>0</v>
      </c>
      <c r="AV194" s="8">
        <f>VLOOKUP(AU194,'5m歩行判定　男性用（変更厳禁）'!$B$11:$C$16,2,TRUE)</f>
        <v>5</v>
      </c>
      <c r="AX194" s="8">
        <f>VLOOKUP(AW194,'TUG判定　男性用（変更厳禁）'!$B$11:$C$16,2,TRUE)</f>
        <v>5</v>
      </c>
      <c r="AZ194" s="8">
        <f>VLOOKUP(AY194,'ファンクショナルリーチ判定　男性用（変更厳禁）'!$B$11:$C$16,2,TRUE)</f>
        <v>0</v>
      </c>
      <c r="BA194" s="81">
        <f t="shared" si="11"/>
        <v>10</v>
      </c>
      <c r="BB194" s="70"/>
      <c r="BC194" s="70"/>
      <c r="BD194" s="78"/>
      <c r="BE194" s="69"/>
      <c r="BF194" s="8"/>
      <c r="BG194" s="8"/>
      <c r="BH194" s="8"/>
      <c r="BI194" s="73"/>
    </row>
    <row r="195" spans="1:61">
      <c r="A195" s="3">
        <v>193</v>
      </c>
      <c r="F195" s="12" t="e">
        <f t="shared" si="8"/>
        <v>#DIV/0!</v>
      </c>
      <c r="H195" s="12" t="e">
        <f t="shared" si="9"/>
        <v>#DIV/0!</v>
      </c>
      <c r="K195" s="43"/>
      <c r="M195" s="45" t="s">
        <v>77</v>
      </c>
      <c r="O195" s="46" t="s">
        <v>79</v>
      </c>
      <c r="Q195" s="7">
        <f>VLOOKUP(P195,'握力判定　男性用（変更厳禁）'!$B$11:$C$16,2,TRUE)</f>
        <v>0</v>
      </c>
      <c r="S195" s="7">
        <f>VLOOKUP(R195,'長座位体前屈判定用　男性用（変更厳禁）'!$B$11:$C$16,2,TRUE)</f>
        <v>0</v>
      </c>
      <c r="U195" s="7">
        <f>VLOOKUP(T195,'開眼片足立ち判定　男性用（変更厳禁）'!$B$11:$C$16,2,TRUE)</f>
        <v>0</v>
      </c>
      <c r="W195" s="7">
        <f>VLOOKUP(V195,'5m歩行判定　男性用（変更厳禁）'!$B$11:$C$16,2,TRUE)</f>
        <v>5</v>
      </c>
      <c r="Y195" s="7">
        <f>VLOOKUP(X195,'TUG判定　男性用（変更厳禁）'!$B$11:$C$16,2,TRUE)</f>
        <v>5</v>
      </c>
      <c r="AA195" s="58">
        <f>VLOOKUP(Z195,'ファンクショナルリーチ判定　男性用（変更厳禁）'!$B$11:$C$16,2,TRUE)</f>
        <v>0</v>
      </c>
      <c r="AB195" s="7">
        <f t="shared" si="10"/>
        <v>10</v>
      </c>
      <c r="AC195" s="63"/>
      <c r="AD195" s="63"/>
      <c r="AE195" s="67"/>
      <c r="AF195" s="61"/>
      <c r="AG195" s="7"/>
      <c r="AH195" s="7"/>
      <c r="AI195" s="7"/>
      <c r="AJ195" s="7"/>
      <c r="AL195" s="51" t="s">
        <v>77</v>
      </c>
      <c r="AN195" s="52" t="s">
        <v>79</v>
      </c>
      <c r="AP195" s="8">
        <f>VLOOKUP(AO195,'握力判定　男性用（変更厳禁）'!$B$11:$C$16,2,TRUE)</f>
        <v>0</v>
      </c>
      <c r="AR195" s="8">
        <f>VLOOKUP(AQ195,'長座位体前屈判定用　男性用（変更厳禁）'!$B$11:$C$16,2,TRUE)</f>
        <v>0</v>
      </c>
      <c r="AT195" s="8">
        <f>VLOOKUP(AS195,'開眼片足立ち判定　男性用（変更厳禁）'!$B$11:$C$16,2,TRUE)</f>
        <v>0</v>
      </c>
      <c r="AV195" s="8">
        <f>VLOOKUP(AU195,'5m歩行判定　男性用（変更厳禁）'!$B$11:$C$16,2,TRUE)</f>
        <v>5</v>
      </c>
      <c r="AX195" s="8">
        <f>VLOOKUP(AW195,'TUG判定　男性用（変更厳禁）'!$B$11:$C$16,2,TRUE)</f>
        <v>5</v>
      </c>
      <c r="AZ195" s="8">
        <f>VLOOKUP(AY195,'ファンクショナルリーチ判定　男性用（変更厳禁）'!$B$11:$C$16,2,TRUE)</f>
        <v>0</v>
      </c>
      <c r="BA195" s="81">
        <f t="shared" si="11"/>
        <v>10</v>
      </c>
      <c r="BB195" s="70"/>
      <c r="BC195" s="70"/>
      <c r="BD195" s="78"/>
      <c r="BE195" s="69"/>
      <c r="BF195" s="8"/>
      <c r="BG195" s="8"/>
      <c r="BH195" s="8"/>
      <c r="BI195" s="73"/>
    </row>
    <row r="196" spans="1:61">
      <c r="A196" s="3">
        <v>194</v>
      </c>
      <c r="F196" s="12" t="e">
        <f t="shared" ref="F196:F202" si="12">E196/(D196*D196)</f>
        <v>#DIV/0!</v>
      </c>
      <c r="H196" s="12" t="e">
        <f t="shared" ref="H196:H202" si="13">G196/(D196*D196)</f>
        <v>#DIV/0!</v>
      </c>
      <c r="K196" s="43"/>
      <c r="M196" s="45" t="s">
        <v>77</v>
      </c>
      <c r="O196" s="46" t="s">
        <v>79</v>
      </c>
      <c r="Q196" s="7">
        <f>VLOOKUP(P196,'握力判定　男性用（変更厳禁）'!$B$11:$C$16,2,TRUE)</f>
        <v>0</v>
      </c>
      <c r="S196" s="7">
        <f>VLOOKUP(R196,'長座位体前屈判定用　男性用（変更厳禁）'!$B$11:$C$16,2,TRUE)</f>
        <v>0</v>
      </c>
      <c r="U196" s="7">
        <f>VLOOKUP(T196,'開眼片足立ち判定　男性用（変更厳禁）'!$B$11:$C$16,2,TRUE)</f>
        <v>0</v>
      </c>
      <c r="W196" s="7">
        <f>VLOOKUP(V196,'5m歩行判定　男性用（変更厳禁）'!$B$11:$C$16,2,TRUE)</f>
        <v>5</v>
      </c>
      <c r="Y196" s="7">
        <f>VLOOKUP(X196,'TUG判定　男性用（変更厳禁）'!$B$11:$C$16,2,TRUE)</f>
        <v>5</v>
      </c>
      <c r="AA196" s="58">
        <f>VLOOKUP(Z196,'ファンクショナルリーチ判定　男性用（変更厳禁）'!$B$11:$C$16,2,TRUE)</f>
        <v>0</v>
      </c>
      <c r="AB196" s="7">
        <f t="shared" ref="AB196:AB259" si="14">SUM(Q196,S196,U196,W196,Y196,AA196)</f>
        <v>10</v>
      </c>
      <c r="AC196" s="63"/>
      <c r="AD196" s="63"/>
      <c r="AE196" s="67"/>
      <c r="AF196" s="61"/>
      <c r="AG196" s="7"/>
      <c r="AH196" s="7"/>
      <c r="AI196" s="7"/>
      <c r="AJ196" s="7"/>
      <c r="AL196" s="51" t="s">
        <v>77</v>
      </c>
      <c r="AN196" s="52" t="s">
        <v>79</v>
      </c>
      <c r="AP196" s="8">
        <f>VLOOKUP(AO196,'握力判定　男性用（変更厳禁）'!$B$11:$C$16,2,TRUE)</f>
        <v>0</v>
      </c>
      <c r="AR196" s="8">
        <f>VLOOKUP(AQ196,'長座位体前屈判定用　男性用（変更厳禁）'!$B$11:$C$16,2,TRUE)</f>
        <v>0</v>
      </c>
      <c r="AT196" s="8">
        <f>VLOOKUP(AS196,'開眼片足立ち判定　男性用（変更厳禁）'!$B$11:$C$16,2,TRUE)</f>
        <v>0</v>
      </c>
      <c r="AV196" s="8">
        <f>VLOOKUP(AU196,'5m歩行判定　男性用（変更厳禁）'!$B$11:$C$16,2,TRUE)</f>
        <v>5</v>
      </c>
      <c r="AX196" s="8">
        <f>VLOOKUP(AW196,'TUG判定　男性用（変更厳禁）'!$B$11:$C$16,2,TRUE)</f>
        <v>5</v>
      </c>
      <c r="AZ196" s="8">
        <f>VLOOKUP(AY196,'ファンクショナルリーチ判定　男性用（変更厳禁）'!$B$11:$C$16,2,TRUE)</f>
        <v>0</v>
      </c>
      <c r="BA196" s="81">
        <f t="shared" ref="BA196:BA259" si="15">SUM(AP196,AR196,AT196,AV196,AX196,AZ196)</f>
        <v>10</v>
      </c>
      <c r="BB196" s="70"/>
      <c r="BC196" s="70"/>
      <c r="BD196" s="78"/>
      <c r="BE196" s="69"/>
      <c r="BF196" s="8"/>
      <c r="BG196" s="8"/>
      <c r="BH196" s="8"/>
      <c r="BI196" s="73"/>
    </row>
    <row r="197" spans="1:61">
      <c r="A197" s="3">
        <v>195</v>
      </c>
      <c r="F197" s="12" t="e">
        <f t="shared" si="12"/>
        <v>#DIV/0!</v>
      </c>
      <c r="H197" s="12" t="e">
        <f t="shared" si="13"/>
        <v>#DIV/0!</v>
      </c>
      <c r="K197" s="43"/>
      <c r="M197" s="45" t="s">
        <v>77</v>
      </c>
      <c r="O197" s="46" t="s">
        <v>79</v>
      </c>
      <c r="Q197" s="7">
        <f>VLOOKUP(P197,'握力判定　男性用（変更厳禁）'!$B$11:$C$16,2,TRUE)</f>
        <v>0</v>
      </c>
      <c r="S197" s="7">
        <f>VLOOKUP(R197,'長座位体前屈判定用　男性用（変更厳禁）'!$B$11:$C$16,2,TRUE)</f>
        <v>0</v>
      </c>
      <c r="U197" s="7">
        <f>VLOOKUP(T197,'開眼片足立ち判定　男性用（変更厳禁）'!$B$11:$C$16,2,TRUE)</f>
        <v>0</v>
      </c>
      <c r="W197" s="7">
        <f>VLOOKUP(V197,'5m歩行判定　男性用（変更厳禁）'!$B$11:$C$16,2,TRUE)</f>
        <v>5</v>
      </c>
      <c r="Y197" s="7">
        <f>VLOOKUP(X197,'TUG判定　男性用（変更厳禁）'!$B$11:$C$16,2,TRUE)</f>
        <v>5</v>
      </c>
      <c r="AA197" s="58">
        <f>VLOOKUP(Z197,'ファンクショナルリーチ判定　男性用（変更厳禁）'!$B$11:$C$16,2,TRUE)</f>
        <v>0</v>
      </c>
      <c r="AB197" s="7">
        <f t="shared" si="14"/>
        <v>10</v>
      </c>
      <c r="AC197" s="63"/>
      <c r="AD197" s="63"/>
      <c r="AE197" s="67"/>
      <c r="AF197" s="61"/>
      <c r="AG197" s="7"/>
      <c r="AH197" s="7"/>
      <c r="AI197" s="7"/>
      <c r="AJ197" s="7"/>
      <c r="AL197" s="51" t="s">
        <v>77</v>
      </c>
      <c r="AN197" s="52" t="s">
        <v>79</v>
      </c>
      <c r="AP197" s="8">
        <f>VLOOKUP(AO197,'握力判定　男性用（変更厳禁）'!$B$11:$C$16,2,TRUE)</f>
        <v>0</v>
      </c>
      <c r="AR197" s="8">
        <f>VLOOKUP(AQ197,'長座位体前屈判定用　男性用（変更厳禁）'!$B$11:$C$16,2,TRUE)</f>
        <v>0</v>
      </c>
      <c r="AT197" s="8">
        <f>VLOOKUP(AS197,'開眼片足立ち判定　男性用（変更厳禁）'!$B$11:$C$16,2,TRUE)</f>
        <v>0</v>
      </c>
      <c r="AV197" s="8">
        <f>VLOOKUP(AU197,'5m歩行判定　男性用（変更厳禁）'!$B$11:$C$16,2,TRUE)</f>
        <v>5</v>
      </c>
      <c r="AX197" s="8">
        <f>VLOOKUP(AW197,'TUG判定　男性用（変更厳禁）'!$B$11:$C$16,2,TRUE)</f>
        <v>5</v>
      </c>
      <c r="AZ197" s="8">
        <f>VLOOKUP(AY197,'ファンクショナルリーチ判定　男性用（変更厳禁）'!$B$11:$C$16,2,TRUE)</f>
        <v>0</v>
      </c>
      <c r="BA197" s="81">
        <f t="shared" si="15"/>
        <v>10</v>
      </c>
      <c r="BB197" s="70"/>
      <c r="BC197" s="70"/>
      <c r="BD197" s="78"/>
      <c r="BE197" s="69"/>
      <c r="BF197" s="8"/>
      <c r="BG197" s="8"/>
      <c r="BH197" s="8"/>
      <c r="BI197" s="73"/>
    </row>
    <row r="198" spans="1:61">
      <c r="A198" s="3">
        <v>196</v>
      </c>
      <c r="F198" s="12" t="e">
        <f t="shared" si="12"/>
        <v>#DIV/0!</v>
      </c>
      <c r="H198" s="12" t="e">
        <f t="shared" si="13"/>
        <v>#DIV/0!</v>
      </c>
      <c r="K198" s="43"/>
      <c r="M198" s="45" t="s">
        <v>77</v>
      </c>
      <c r="O198" s="46" t="s">
        <v>79</v>
      </c>
      <c r="Q198" s="7">
        <f>VLOOKUP(P198,'握力判定　男性用（変更厳禁）'!$B$11:$C$16,2,TRUE)</f>
        <v>0</v>
      </c>
      <c r="S198" s="7">
        <f>VLOOKUP(R198,'長座位体前屈判定用　男性用（変更厳禁）'!$B$11:$C$16,2,TRUE)</f>
        <v>0</v>
      </c>
      <c r="U198" s="7">
        <f>VLOOKUP(T198,'開眼片足立ち判定　男性用（変更厳禁）'!$B$11:$C$16,2,TRUE)</f>
        <v>0</v>
      </c>
      <c r="W198" s="7">
        <f>VLOOKUP(V198,'5m歩行判定　男性用（変更厳禁）'!$B$11:$C$16,2,TRUE)</f>
        <v>5</v>
      </c>
      <c r="Y198" s="7">
        <f>VLOOKUP(X198,'TUG判定　男性用（変更厳禁）'!$B$11:$C$16,2,TRUE)</f>
        <v>5</v>
      </c>
      <c r="AA198" s="58">
        <f>VLOOKUP(Z198,'ファンクショナルリーチ判定　男性用（変更厳禁）'!$B$11:$C$16,2,TRUE)</f>
        <v>0</v>
      </c>
      <c r="AB198" s="7">
        <f t="shared" si="14"/>
        <v>10</v>
      </c>
      <c r="AC198" s="63"/>
      <c r="AD198" s="63"/>
      <c r="AE198" s="67"/>
      <c r="AF198" s="61"/>
      <c r="AG198" s="7"/>
      <c r="AH198" s="7"/>
      <c r="AI198" s="7"/>
      <c r="AJ198" s="7"/>
      <c r="AL198" s="51" t="s">
        <v>77</v>
      </c>
      <c r="AN198" s="52" t="s">
        <v>79</v>
      </c>
      <c r="AP198" s="8">
        <f>VLOOKUP(AO198,'握力判定　男性用（変更厳禁）'!$B$11:$C$16,2,TRUE)</f>
        <v>0</v>
      </c>
      <c r="AR198" s="8">
        <f>VLOOKUP(AQ198,'長座位体前屈判定用　男性用（変更厳禁）'!$B$11:$C$16,2,TRUE)</f>
        <v>0</v>
      </c>
      <c r="AT198" s="8">
        <f>VLOOKUP(AS198,'開眼片足立ち判定　男性用（変更厳禁）'!$B$11:$C$16,2,TRUE)</f>
        <v>0</v>
      </c>
      <c r="AV198" s="8">
        <f>VLOOKUP(AU198,'5m歩行判定　男性用（変更厳禁）'!$B$11:$C$16,2,TRUE)</f>
        <v>5</v>
      </c>
      <c r="AX198" s="8">
        <f>VLOOKUP(AW198,'TUG判定　男性用（変更厳禁）'!$B$11:$C$16,2,TRUE)</f>
        <v>5</v>
      </c>
      <c r="AZ198" s="8">
        <f>VLOOKUP(AY198,'ファンクショナルリーチ判定　男性用（変更厳禁）'!$B$11:$C$16,2,TRUE)</f>
        <v>0</v>
      </c>
      <c r="BA198" s="81">
        <f t="shared" si="15"/>
        <v>10</v>
      </c>
      <c r="BB198" s="70"/>
      <c r="BC198" s="70"/>
      <c r="BD198" s="78"/>
      <c r="BE198" s="69"/>
      <c r="BF198" s="8"/>
      <c r="BG198" s="8"/>
      <c r="BH198" s="8"/>
      <c r="BI198" s="73"/>
    </row>
    <row r="199" spans="1:61">
      <c r="A199" s="3">
        <v>197</v>
      </c>
      <c r="F199" s="12" t="e">
        <f t="shared" si="12"/>
        <v>#DIV/0!</v>
      </c>
      <c r="H199" s="12" t="e">
        <f t="shared" si="13"/>
        <v>#DIV/0!</v>
      </c>
      <c r="K199" s="43"/>
      <c r="M199" s="45" t="s">
        <v>77</v>
      </c>
      <c r="O199" s="46" t="s">
        <v>79</v>
      </c>
      <c r="Q199" s="7">
        <f>VLOOKUP(P199,'握力判定　男性用（変更厳禁）'!$B$11:$C$16,2,TRUE)</f>
        <v>0</v>
      </c>
      <c r="S199" s="7">
        <f>VLOOKUP(R199,'長座位体前屈判定用　男性用（変更厳禁）'!$B$11:$C$16,2,TRUE)</f>
        <v>0</v>
      </c>
      <c r="U199" s="7">
        <f>VLOOKUP(T199,'開眼片足立ち判定　男性用（変更厳禁）'!$B$11:$C$16,2,TRUE)</f>
        <v>0</v>
      </c>
      <c r="W199" s="7">
        <f>VLOOKUP(V199,'5m歩行判定　男性用（変更厳禁）'!$B$11:$C$16,2,TRUE)</f>
        <v>5</v>
      </c>
      <c r="Y199" s="7">
        <f>VLOOKUP(X199,'TUG判定　男性用（変更厳禁）'!$B$11:$C$16,2,TRUE)</f>
        <v>5</v>
      </c>
      <c r="AA199" s="58">
        <f>VLOOKUP(Z199,'ファンクショナルリーチ判定　男性用（変更厳禁）'!$B$11:$C$16,2,TRUE)</f>
        <v>0</v>
      </c>
      <c r="AB199" s="7">
        <f t="shared" si="14"/>
        <v>10</v>
      </c>
      <c r="AC199" s="63"/>
      <c r="AD199" s="63"/>
      <c r="AE199" s="67"/>
      <c r="AF199" s="61"/>
      <c r="AG199" s="7"/>
      <c r="AH199" s="7"/>
      <c r="AI199" s="7"/>
      <c r="AJ199" s="7"/>
      <c r="AL199" s="51" t="s">
        <v>77</v>
      </c>
      <c r="AN199" s="52" t="s">
        <v>79</v>
      </c>
      <c r="AP199" s="8">
        <f>VLOOKUP(AO199,'握力判定　男性用（変更厳禁）'!$B$11:$C$16,2,TRUE)</f>
        <v>0</v>
      </c>
      <c r="AR199" s="8">
        <f>VLOOKUP(AQ199,'長座位体前屈判定用　男性用（変更厳禁）'!$B$11:$C$16,2,TRUE)</f>
        <v>0</v>
      </c>
      <c r="AT199" s="8">
        <f>VLOOKUP(AS199,'開眼片足立ち判定　男性用（変更厳禁）'!$B$11:$C$16,2,TRUE)</f>
        <v>0</v>
      </c>
      <c r="AV199" s="8">
        <f>VLOOKUP(AU199,'5m歩行判定　男性用（変更厳禁）'!$B$11:$C$16,2,TRUE)</f>
        <v>5</v>
      </c>
      <c r="AX199" s="8">
        <f>VLOOKUP(AW199,'TUG判定　男性用（変更厳禁）'!$B$11:$C$16,2,TRUE)</f>
        <v>5</v>
      </c>
      <c r="AZ199" s="8">
        <f>VLOOKUP(AY199,'ファンクショナルリーチ判定　男性用（変更厳禁）'!$B$11:$C$16,2,TRUE)</f>
        <v>0</v>
      </c>
      <c r="BA199" s="81">
        <f t="shared" si="15"/>
        <v>10</v>
      </c>
      <c r="BB199" s="70"/>
      <c r="BC199" s="70"/>
      <c r="BD199" s="78"/>
      <c r="BE199" s="69"/>
      <c r="BF199" s="8"/>
      <c r="BG199" s="8"/>
      <c r="BH199" s="8"/>
      <c r="BI199" s="73"/>
    </row>
    <row r="200" spans="1:61">
      <c r="A200" s="3">
        <v>198</v>
      </c>
      <c r="F200" s="12" t="e">
        <f t="shared" si="12"/>
        <v>#DIV/0!</v>
      </c>
      <c r="H200" s="12" t="e">
        <f t="shared" si="13"/>
        <v>#DIV/0!</v>
      </c>
      <c r="K200" s="43"/>
      <c r="M200" s="45" t="s">
        <v>77</v>
      </c>
      <c r="O200" s="46" t="s">
        <v>79</v>
      </c>
      <c r="Q200" s="7">
        <f>VLOOKUP(P200,'握力判定　男性用（変更厳禁）'!$B$11:$C$16,2,TRUE)</f>
        <v>0</v>
      </c>
      <c r="S200" s="7">
        <f>VLOOKUP(R200,'長座位体前屈判定用　男性用（変更厳禁）'!$B$11:$C$16,2,TRUE)</f>
        <v>0</v>
      </c>
      <c r="U200" s="7">
        <f>VLOOKUP(T200,'開眼片足立ち判定　男性用（変更厳禁）'!$B$11:$C$16,2,TRUE)</f>
        <v>0</v>
      </c>
      <c r="W200" s="7">
        <f>VLOOKUP(V200,'5m歩行判定　男性用（変更厳禁）'!$B$11:$C$16,2,TRUE)</f>
        <v>5</v>
      </c>
      <c r="Y200" s="7">
        <f>VLOOKUP(X200,'TUG判定　男性用（変更厳禁）'!$B$11:$C$16,2,TRUE)</f>
        <v>5</v>
      </c>
      <c r="AA200" s="58">
        <f>VLOOKUP(Z200,'ファンクショナルリーチ判定　男性用（変更厳禁）'!$B$11:$C$16,2,TRUE)</f>
        <v>0</v>
      </c>
      <c r="AB200" s="7">
        <f t="shared" si="14"/>
        <v>10</v>
      </c>
      <c r="AC200" s="63"/>
      <c r="AD200" s="63"/>
      <c r="AE200" s="67"/>
      <c r="AF200" s="61"/>
      <c r="AG200" s="7"/>
      <c r="AH200" s="7"/>
      <c r="AI200" s="7"/>
      <c r="AJ200" s="7"/>
      <c r="AL200" s="51" t="s">
        <v>77</v>
      </c>
      <c r="AN200" s="52" t="s">
        <v>79</v>
      </c>
      <c r="AP200" s="8">
        <f>VLOOKUP(AO200,'握力判定　男性用（変更厳禁）'!$B$11:$C$16,2,TRUE)</f>
        <v>0</v>
      </c>
      <c r="AR200" s="8">
        <f>VLOOKUP(AQ200,'長座位体前屈判定用　男性用（変更厳禁）'!$B$11:$C$16,2,TRUE)</f>
        <v>0</v>
      </c>
      <c r="AT200" s="8">
        <f>VLOOKUP(AS200,'開眼片足立ち判定　男性用（変更厳禁）'!$B$11:$C$16,2,TRUE)</f>
        <v>0</v>
      </c>
      <c r="AV200" s="8">
        <f>VLOOKUP(AU200,'5m歩行判定　男性用（変更厳禁）'!$B$11:$C$16,2,TRUE)</f>
        <v>5</v>
      </c>
      <c r="AX200" s="8">
        <f>VLOOKUP(AW200,'TUG判定　男性用（変更厳禁）'!$B$11:$C$16,2,TRUE)</f>
        <v>5</v>
      </c>
      <c r="AZ200" s="8">
        <f>VLOOKUP(AY200,'ファンクショナルリーチ判定　男性用（変更厳禁）'!$B$11:$C$16,2,TRUE)</f>
        <v>0</v>
      </c>
      <c r="BA200" s="81">
        <f t="shared" si="15"/>
        <v>10</v>
      </c>
      <c r="BB200" s="70"/>
      <c r="BC200" s="70"/>
      <c r="BD200" s="78"/>
      <c r="BE200" s="69"/>
      <c r="BF200" s="8"/>
      <c r="BG200" s="8"/>
      <c r="BH200" s="8"/>
      <c r="BI200" s="73"/>
    </row>
    <row r="201" spans="1:61">
      <c r="A201" s="3">
        <v>199</v>
      </c>
      <c r="F201" s="12" t="e">
        <f t="shared" si="12"/>
        <v>#DIV/0!</v>
      </c>
      <c r="H201" s="12" t="e">
        <f t="shared" si="13"/>
        <v>#DIV/0!</v>
      </c>
      <c r="K201" s="43"/>
      <c r="M201" s="45" t="s">
        <v>77</v>
      </c>
      <c r="O201" s="46" t="s">
        <v>79</v>
      </c>
      <c r="Q201" s="7">
        <f>VLOOKUP(P201,'握力判定　男性用（変更厳禁）'!$B$11:$C$16,2,TRUE)</f>
        <v>0</v>
      </c>
      <c r="S201" s="7">
        <f>VLOOKUP(R201,'長座位体前屈判定用　男性用（変更厳禁）'!$B$11:$C$16,2,TRUE)</f>
        <v>0</v>
      </c>
      <c r="U201" s="7">
        <f>VLOOKUP(T201,'開眼片足立ち判定　男性用（変更厳禁）'!$B$11:$C$16,2,TRUE)</f>
        <v>0</v>
      </c>
      <c r="W201" s="7">
        <f>VLOOKUP(V201,'5m歩行判定　男性用（変更厳禁）'!$B$11:$C$16,2,TRUE)</f>
        <v>5</v>
      </c>
      <c r="Y201" s="7">
        <f>VLOOKUP(X201,'TUG判定　男性用（変更厳禁）'!$B$11:$C$16,2,TRUE)</f>
        <v>5</v>
      </c>
      <c r="AA201" s="58">
        <f>VLOOKUP(Z201,'ファンクショナルリーチ判定　男性用（変更厳禁）'!$B$11:$C$16,2,TRUE)</f>
        <v>0</v>
      </c>
      <c r="AB201" s="7">
        <f t="shared" si="14"/>
        <v>10</v>
      </c>
      <c r="AC201" s="63"/>
      <c r="AD201" s="63"/>
      <c r="AE201" s="67"/>
      <c r="AF201" s="61"/>
      <c r="AG201" s="7"/>
      <c r="AH201" s="7"/>
      <c r="AI201" s="7"/>
      <c r="AJ201" s="7"/>
      <c r="AL201" s="51" t="s">
        <v>77</v>
      </c>
      <c r="AN201" s="52" t="s">
        <v>79</v>
      </c>
      <c r="AP201" s="8">
        <f>VLOOKUP(AO201,'握力判定　男性用（変更厳禁）'!$B$11:$C$16,2,TRUE)</f>
        <v>0</v>
      </c>
      <c r="AR201" s="8">
        <f>VLOOKUP(AQ201,'長座位体前屈判定用　男性用（変更厳禁）'!$B$11:$C$16,2,TRUE)</f>
        <v>0</v>
      </c>
      <c r="AT201" s="8">
        <f>VLOOKUP(AS201,'開眼片足立ち判定　男性用（変更厳禁）'!$B$11:$C$16,2,TRUE)</f>
        <v>0</v>
      </c>
      <c r="AV201" s="8">
        <f>VLOOKUP(AU201,'5m歩行判定　男性用（変更厳禁）'!$B$11:$C$16,2,TRUE)</f>
        <v>5</v>
      </c>
      <c r="AX201" s="8">
        <f>VLOOKUP(AW201,'TUG判定　男性用（変更厳禁）'!$B$11:$C$16,2,TRUE)</f>
        <v>5</v>
      </c>
      <c r="AZ201" s="8">
        <f>VLOOKUP(AY201,'ファンクショナルリーチ判定　男性用（変更厳禁）'!$B$11:$C$16,2,TRUE)</f>
        <v>0</v>
      </c>
      <c r="BA201" s="81">
        <f t="shared" si="15"/>
        <v>10</v>
      </c>
      <c r="BB201" s="70"/>
      <c r="BC201" s="70"/>
      <c r="BD201" s="78"/>
      <c r="BE201" s="69"/>
      <c r="BF201" s="8"/>
      <c r="BG201" s="8"/>
      <c r="BH201" s="8"/>
      <c r="BI201" s="73"/>
    </row>
    <row r="202" spans="1:61">
      <c r="A202" s="3">
        <v>200</v>
      </c>
      <c r="F202" s="12" t="e">
        <f t="shared" si="12"/>
        <v>#DIV/0!</v>
      </c>
      <c r="H202" s="12" t="e">
        <f t="shared" si="13"/>
        <v>#DIV/0!</v>
      </c>
      <c r="K202" s="43"/>
      <c r="M202" s="45" t="s">
        <v>77</v>
      </c>
      <c r="O202" s="46" t="s">
        <v>79</v>
      </c>
      <c r="Q202" s="7">
        <f>VLOOKUP(P202,'握力判定　男性用（変更厳禁）'!$B$11:$C$16,2,TRUE)</f>
        <v>0</v>
      </c>
      <c r="S202" s="7">
        <f>VLOOKUP(R202,'長座位体前屈判定用　男性用（変更厳禁）'!$B$11:$C$16,2,TRUE)</f>
        <v>0</v>
      </c>
      <c r="U202" s="7">
        <f>VLOOKUP(T202,'開眼片足立ち判定　男性用（変更厳禁）'!$B$11:$C$16,2,TRUE)</f>
        <v>0</v>
      </c>
      <c r="W202" s="7">
        <f>VLOOKUP(V202,'5m歩行判定　男性用（変更厳禁）'!$B$11:$C$16,2,TRUE)</f>
        <v>5</v>
      </c>
      <c r="Y202" s="7">
        <f>VLOOKUP(X202,'TUG判定　男性用（変更厳禁）'!$B$11:$C$16,2,TRUE)</f>
        <v>5</v>
      </c>
      <c r="AA202" s="58">
        <f>VLOOKUP(Z202,'ファンクショナルリーチ判定　男性用（変更厳禁）'!$B$11:$C$16,2,TRUE)</f>
        <v>0</v>
      </c>
      <c r="AB202" s="7">
        <f t="shared" si="14"/>
        <v>10</v>
      </c>
      <c r="AC202" s="63"/>
      <c r="AD202" s="63"/>
      <c r="AE202" s="67"/>
      <c r="AF202" s="61"/>
      <c r="AG202" s="7"/>
      <c r="AH202" s="7"/>
      <c r="AI202" s="7"/>
      <c r="AJ202" s="7"/>
      <c r="AL202" s="51" t="s">
        <v>77</v>
      </c>
      <c r="AN202" s="52" t="s">
        <v>79</v>
      </c>
      <c r="AP202" s="8">
        <f>VLOOKUP(AO202,'握力判定　男性用（変更厳禁）'!$B$11:$C$16,2,TRUE)</f>
        <v>0</v>
      </c>
      <c r="AR202" s="8">
        <f>VLOOKUP(AQ202,'長座位体前屈判定用　男性用（変更厳禁）'!$B$11:$C$16,2,TRUE)</f>
        <v>0</v>
      </c>
      <c r="AT202" s="8">
        <f>VLOOKUP(AS202,'開眼片足立ち判定　男性用（変更厳禁）'!$B$11:$C$16,2,TRUE)</f>
        <v>0</v>
      </c>
      <c r="AV202" s="8">
        <f>VLOOKUP(AU202,'5m歩行判定　男性用（変更厳禁）'!$B$11:$C$16,2,TRUE)</f>
        <v>5</v>
      </c>
      <c r="AX202" s="8">
        <f>VLOOKUP(AW202,'TUG判定　男性用（変更厳禁）'!$B$11:$C$16,2,TRUE)</f>
        <v>5</v>
      </c>
      <c r="AZ202" s="8">
        <f>VLOOKUP(AY202,'ファンクショナルリーチ判定　男性用（変更厳禁）'!$B$11:$C$16,2,TRUE)</f>
        <v>0</v>
      </c>
      <c r="BA202" s="81">
        <f t="shared" si="15"/>
        <v>10</v>
      </c>
      <c r="BB202" s="70"/>
      <c r="BC202" s="70"/>
      <c r="BD202" s="78"/>
      <c r="BE202" s="69"/>
      <c r="BF202" s="8"/>
      <c r="BG202" s="8"/>
      <c r="BH202" s="8"/>
      <c r="BI202" s="73"/>
    </row>
    <row r="203" spans="1:61">
      <c r="K203" s="43"/>
      <c r="AB203" s="7">
        <f t="shared" si="14"/>
        <v>0</v>
      </c>
      <c r="AF203" s="61"/>
      <c r="AG203" s="7"/>
      <c r="AI203" s="7"/>
      <c r="BA203" s="81">
        <f t="shared" si="15"/>
        <v>0</v>
      </c>
      <c r="BE203" s="69"/>
      <c r="BF203" s="8"/>
      <c r="BH203" s="8"/>
    </row>
    <row r="204" spans="1:61">
      <c r="K204" s="43"/>
      <c r="AB204" s="7">
        <f t="shared" si="14"/>
        <v>0</v>
      </c>
      <c r="AF204" s="61"/>
      <c r="AG204" s="7"/>
      <c r="BA204" s="81">
        <f t="shared" si="15"/>
        <v>0</v>
      </c>
      <c r="BE204" s="69"/>
      <c r="BF204" s="8"/>
    </row>
    <row r="205" spans="1:61">
      <c r="K205" s="43"/>
      <c r="AB205" s="7">
        <f t="shared" si="14"/>
        <v>0</v>
      </c>
      <c r="AF205" s="61"/>
      <c r="AG205" s="7"/>
      <c r="BA205" s="81">
        <f t="shared" si="15"/>
        <v>0</v>
      </c>
      <c r="BE205" s="69"/>
      <c r="BF205" s="8"/>
    </row>
    <row r="206" spans="1:61">
      <c r="K206" s="43"/>
      <c r="AB206" s="7">
        <f t="shared" si="14"/>
        <v>0</v>
      </c>
      <c r="AF206" s="61"/>
      <c r="AG206" s="7"/>
      <c r="BA206" s="81">
        <f t="shared" si="15"/>
        <v>0</v>
      </c>
      <c r="BE206" s="69"/>
      <c r="BF206" s="8"/>
    </row>
    <row r="207" spans="1:61">
      <c r="K207" s="43"/>
      <c r="AB207" s="7">
        <f t="shared" si="14"/>
        <v>0</v>
      </c>
      <c r="AF207" s="61"/>
      <c r="AG207" s="7"/>
      <c r="BA207" s="81">
        <f t="shared" si="15"/>
        <v>0</v>
      </c>
      <c r="BE207" s="69"/>
      <c r="BF207" s="8"/>
    </row>
    <row r="208" spans="1:61">
      <c r="K208" s="43"/>
      <c r="AB208" s="7">
        <f t="shared" si="14"/>
        <v>0</v>
      </c>
      <c r="AF208" s="61"/>
      <c r="AG208" s="7"/>
      <c r="BA208" s="81">
        <f t="shared" si="15"/>
        <v>0</v>
      </c>
      <c r="BE208" s="69"/>
      <c r="BF208" s="8"/>
    </row>
    <row r="209" spans="11:58">
      <c r="K209" s="43"/>
      <c r="AB209" s="7">
        <f t="shared" si="14"/>
        <v>0</v>
      </c>
      <c r="AF209" s="61"/>
      <c r="AG209" s="7"/>
      <c r="BA209" s="81">
        <f t="shared" si="15"/>
        <v>0</v>
      </c>
      <c r="BE209" s="69"/>
      <c r="BF209" s="8"/>
    </row>
    <row r="210" spans="11:58">
      <c r="K210" s="43"/>
      <c r="AB210" s="7">
        <f t="shared" si="14"/>
        <v>0</v>
      </c>
      <c r="AF210" s="61"/>
      <c r="AG210" s="7"/>
      <c r="BA210" s="81">
        <f t="shared" si="15"/>
        <v>0</v>
      </c>
      <c r="BE210" s="69"/>
      <c r="BF210" s="8"/>
    </row>
    <row r="211" spans="11:58">
      <c r="K211" s="43"/>
      <c r="AB211" s="7">
        <f t="shared" si="14"/>
        <v>0</v>
      </c>
      <c r="AF211" s="61"/>
      <c r="AG211" s="7"/>
      <c r="BA211" s="81">
        <f t="shared" si="15"/>
        <v>0</v>
      </c>
      <c r="BE211" s="69"/>
      <c r="BF211" s="8"/>
    </row>
    <row r="212" spans="11:58">
      <c r="K212" s="43"/>
      <c r="AB212" s="7">
        <f t="shared" si="14"/>
        <v>0</v>
      </c>
      <c r="AF212" s="61"/>
      <c r="AG212" s="7"/>
      <c r="BA212" s="81">
        <f t="shared" si="15"/>
        <v>0</v>
      </c>
      <c r="BE212" s="69"/>
      <c r="BF212" s="8"/>
    </row>
    <row r="213" spans="11:58">
      <c r="K213" s="43"/>
      <c r="AB213" s="7">
        <f t="shared" si="14"/>
        <v>0</v>
      </c>
      <c r="AF213" s="61"/>
      <c r="AG213" s="7"/>
      <c r="BA213" s="81">
        <f t="shared" si="15"/>
        <v>0</v>
      </c>
      <c r="BE213" s="69"/>
      <c r="BF213" s="8"/>
    </row>
    <row r="214" spans="11:58">
      <c r="K214" s="43"/>
      <c r="AB214" s="7">
        <f t="shared" si="14"/>
        <v>0</v>
      </c>
      <c r="AF214" s="61"/>
      <c r="AG214" s="7"/>
      <c r="BA214" s="81">
        <f t="shared" si="15"/>
        <v>0</v>
      </c>
      <c r="BE214" s="69"/>
      <c r="BF214" s="8"/>
    </row>
    <row r="215" spans="11:58">
      <c r="K215" s="43"/>
      <c r="AB215" s="7">
        <f t="shared" si="14"/>
        <v>0</v>
      </c>
      <c r="AF215" s="61"/>
      <c r="AG215" s="7"/>
      <c r="BA215" s="81">
        <f t="shared" si="15"/>
        <v>0</v>
      </c>
      <c r="BE215" s="69"/>
      <c r="BF215" s="8"/>
    </row>
    <row r="216" spans="11:58">
      <c r="K216" s="43"/>
      <c r="AB216" s="7">
        <f t="shared" si="14"/>
        <v>0</v>
      </c>
      <c r="AF216" s="61"/>
      <c r="AG216" s="7"/>
      <c r="BA216" s="81">
        <f t="shared" si="15"/>
        <v>0</v>
      </c>
      <c r="BE216" s="69"/>
      <c r="BF216" s="8"/>
    </row>
    <row r="217" spans="11:58">
      <c r="K217" s="43"/>
      <c r="AB217" s="7">
        <f t="shared" si="14"/>
        <v>0</v>
      </c>
      <c r="AF217" s="61"/>
      <c r="AG217" s="7"/>
      <c r="BA217" s="81">
        <f t="shared" si="15"/>
        <v>0</v>
      </c>
      <c r="BE217" s="69"/>
      <c r="BF217" s="8"/>
    </row>
    <row r="218" spans="11:58">
      <c r="K218" s="43"/>
      <c r="AB218" s="7">
        <f t="shared" si="14"/>
        <v>0</v>
      </c>
      <c r="AF218" s="61"/>
      <c r="AG218" s="7"/>
      <c r="BA218" s="81">
        <f t="shared" si="15"/>
        <v>0</v>
      </c>
      <c r="BE218" s="69"/>
      <c r="BF218" s="8"/>
    </row>
    <row r="219" spans="11:58">
      <c r="K219" s="43"/>
      <c r="AB219" s="7">
        <f t="shared" si="14"/>
        <v>0</v>
      </c>
      <c r="AF219" s="61"/>
      <c r="AG219" s="7"/>
      <c r="BA219" s="81">
        <f t="shared" si="15"/>
        <v>0</v>
      </c>
      <c r="BE219" s="69"/>
      <c r="BF219" s="8"/>
    </row>
    <row r="220" spans="11:58">
      <c r="K220" s="43"/>
      <c r="AB220" s="7">
        <f t="shared" si="14"/>
        <v>0</v>
      </c>
      <c r="AF220" s="61"/>
      <c r="AG220" s="7"/>
      <c r="BA220" s="81">
        <f t="shared" si="15"/>
        <v>0</v>
      </c>
      <c r="BE220" s="69"/>
      <c r="BF220" s="8"/>
    </row>
    <row r="221" spans="11:58">
      <c r="K221" s="43"/>
      <c r="AB221" s="7">
        <f t="shared" si="14"/>
        <v>0</v>
      </c>
      <c r="AF221" s="61"/>
      <c r="AG221" s="7"/>
      <c r="BA221" s="81">
        <f t="shared" si="15"/>
        <v>0</v>
      </c>
      <c r="BE221" s="69"/>
      <c r="BF221" s="8"/>
    </row>
    <row r="222" spans="11:58">
      <c r="K222" s="43"/>
      <c r="AB222" s="7">
        <f t="shared" si="14"/>
        <v>0</v>
      </c>
      <c r="AF222" s="61"/>
      <c r="AG222" s="7"/>
      <c r="BA222" s="81">
        <f t="shared" si="15"/>
        <v>0</v>
      </c>
      <c r="BE222" s="69"/>
      <c r="BF222" s="8"/>
    </row>
    <row r="223" spans="11:58">
      <c r="K223" s="43"/>
      <c r="AB223" s="7">
        <f t="shared" si="14"/>
        <v>0</v>
      </c>
      <c r="AF223" s="61"/>
      <c r="AG223" s="7"/>
      <c r="BA223" s="81">
        <f t="shared" si="15"/>
        <v>0</v>
      </c>
      <c r="BE223" s="69"/>
      <c r="BF223" s="8"/>
    </row>
    <row r="224" spans="11:58">
      <c r="K224" s="43"/>
      <c r="AB224" s="7">
        <f t="shared" si="14"/>
        <v>0</v>
      </c>
      <c r="AF224" s="61"/>
      <c r="AG224" s="7"/>
      <c r="BA224" s="81">
        <f t="shared" si="15"/>
        <v>0</v>
      </c>
      <c r="BE224" s="69"/>
      <c r="BF224" s="8"/>
    </row>
    <row r="225" spans="11:58">
      <c r="K225" s="43"/>
      <c r="AB225" s="7">
        <f t="shared" si="14"/>
        <v>0</v>
      </c>
      <c r="AF225" s="61"/>
      <c r="AG225" s="7"/>
      <c r="BA225" s="81">
        <f t="shared" si="15"/>
        <v>0</v>
      </c>
      <c r="BE225" s="69"/>
      <c r="BF225" s="8"/>
    </row>
    <row r="226" spans="11:58">
      <c r="K226" s="43"/>
      <c r="AB226" s="7">
        <f t="shared" si="14"/>
        <v>0</v>
      </c>
      <c r="AF226" s="61"/>
      <c r="AG226" s="7"/>
      <c r="BA226" s="81">
        <f t="shared" si="15"/>
        <v>0</v>
      </c>
      <c r="BE226" s="69"/>
      <c r="BF226" s="8"/>
    </row>
    <row r="227" spans="11:58">
      <c r="K227" s="43"/>
      <c r="AB227" s="7">
        <f t="shared" si="14"/>
        <v>0</v>
      </c>
      <c r="AF227" s="61"/>
      <c r="AG227" s="7"/>
      <c r="BA227" s="81">
        <f t="shared" si="15"/>
        <v>0</v>
      </c>
      <c r="BE227" s="69"/>
      <c r="BF227" s="8"/>
    </row>
    <row r="228" spans="11:58">
      <c r="K228" s="43"/>
      <c r="AB228" s="7">
        <f t="shared" si="14"/>
        <v>0</v>
      </c>
      <c r="AF228" s="61"/>
      <c r="AG228" s="7"/>
      <c r="BA228" s="81">
        <f t="shared" si="15"/>
        <v>0</v>
      </c>
      <c r="BE228" s="69"/>
      <c r="BF228" s="8"/>
    </row>
    <row r="229" spans="11:58">
      <c r="K229" s="43"/>
      <c r="AB229" s="7">
        <f t="shared" si="14"/>
        <v>0</v>
      </c>
      <c r="AF229" s="61"/>
      <c r="AG229" s="7"/>
      <c r="BA229" s="81">
        <f t="shared" si="15"/>
        <v>0</v>
      </c>
      <c r="BE229" s="69"/>
      <c r="BF229" s="8"/>
    </row>
    <row r="230" spans="11:58">
      <c r="K230" s="43"/>
      <c r="AB230" s="7">
        <f t="shared" si="14"/>
        <v>0</v>
      </c>
      <c r="AF230" s="61"/>
      <c r="AG230" s="7"/>
      <c r="BA230" s="81">
        <f t="shared" si="15"/>
        <v>0</v>
      </c>
      <c r="BE230" s="69"/>
      <c r="BF230" s="8"/>
    </row>
    <row r="231" spans="11:58">
      <c r="K231" s="43"/>
      <c r="AB231" s="7">
        <f t="shared" si="14"/>
        <v>0</v>
      </c>
      <c r="AF231" s="61"/>
      <c r="AG231" s="7"/>
      <c r="BA231" s="81">
        <f t="shared" si="15"/>
        <v>0</v>
      </c>
      <c r="BE231" s="69"/>
      <c r="BF231" s="8"/>
    </row>
    <row r="232" spans="11:58">
      <c r="K232" s="43"/>
      <c r="AB232" s="7">
        <f t="shared" si="14"/>
        <v>0</v>
      </c>
      <c r="AF232" s="61"/>
      <c r="AG232" s="7"/>
      <c r="BA232" s="81">
        <f t="shared" si="15"/>
        <v>0</v>
      </c>
      <c r="BE232" s="69"/>
      <c r="BF232" s="8"/>
    </row>
    <row r="233" spans="11:58">
      <c r="K233" s="43"/>
      <c r="AB233" s="7">
        <f t="shared" si="14"/>
        <v>0</v>
      </c>
      <c r="AF233" s="61"/>
      <c r="AG233" s="7"/>
      <c r="BA233" s="81">
        <f t="shared" si="15"/>
        <v>0</v>
      </c>
      <c r="BE233" s="69"/>
      <c r="BF233" s="8"/>
    </row>
    <row r="234" spans="11:58">
      <c r="K234" s="43"/>
      <c r="AB234" s="7">
        <f t="shared" si="14"/>
        <v>0</v>
      </c>
      <c r="AF234" s="61"/>
      <c r="AG234" s="7"/>
      <c r="BA234" s="81">
        <f t="shared" si="15"/>
        <v>0</v>
      </c>
      <c r="BE234" s="69"/>
      <c r="BF234" s="8"/>
    </row>
    <row r="235" spans="11:58">
      <c r="K235" s="43"/>
      <c r="AB235" s="7">
        <f t="shared" si="14"/>
        <v>0</v>
      </c>
      <c r="AF235" s="61"/>
      <c r="AG235" s="7"/>
      <c r="BA235" s="81">
        <f t="shared" si="15"/>
        <v>0</v>
      </c>
      <c r="BE235" s="69"/>
      <c r="BF235" s="8"/>
    </row>
    <row r="236" spans="11:58">
      <c r="K236" s="43"/>
      <c r="AB236" s="7">
        <f t="shared" si="14"/>
        <v>0</v>
      </c>
      <c r="AF236" s="61"/>
      <c r="AG236" s="7"/>
      <c r="BA236" s="81">
        <f t="shared" si="15"/>
        <v>0</v>
      </c>
      <c r="BE236" s="69"/>
      <c r="BF236" s="8"/>
    </row>
    <row r="237" spans="11:58">
      <c r="K237" s="43"/>
      <c r="AB237" s="7">
        <f t="shared" si="14"/>
        <v>0</v>
      </c>
      <c r="AF237" s="61"/>
      <c r="AG237" s="7"/>
      <c r="BA237" s="81">
        <f t="shared" si="15"/>
        <v>0</v>
      </c>
      <c r="BE237" s="69"/>
      <c r="BF237" s="8"/>
    </row>
    <row r="238" spans="11:58">
      <c r="K238" s="43"/>
      <c r="AB238" s="7">
        <f t="shared" si="14"/>
        <v>0</v>
      </c>
      <c r="AF238" s="61"/>
      <c r="AG238" s="7"/>
      <c r="BA238" s="81">
        <f t="shared" si="15"/>
        <v>0</v>
      </c>
      <c r="BE238" s="69"/>
      <c r="BF238" s="8"/>
    </row>
    <row r="239" spans="11:58">
      <c r="K239" s="43"/>
      <c r="AB239" s="7">
        <f t="shared" si="14"/>
        <v>0</v>
      </c>
      <c r="AF239" s="61"/>
      <c r="AG239" s="7"/>
      <c r="BA239" s="81">
        <f t="shared" si="15"/>
        <v>0</v>
      </c>
      <c r="BE239" s="69"/>
      <c r="BF239" s="8"/>
    </row>
    <row r="240" spans="11:58">
      <c r="K240" s="43"/>
      <c r="AB240" s="7">
        <f t="shared" si="14"/>
        <v>0</v>
      </c>
      <c r="AF240" s="61"/>
      <c r="AG240" s="7"/>
      <c r="BA240" s="81">
        <f t="shared" si="15"/>
        <v>0</v>
      </c>
      <c r="BE240" s="69"/>
      <c r="BF240" s="8"/>
    </row>
    <row r="241" spans="11:58">
      <c r="K241" s="43"/>
      <c r="AB241" s="7">
        <f t="shared" si="14"/>
        <v>0</v>
      </c>
      <c r="AF241" s="61"/>
      <c r="AG241" s="7"/>
      <c r="BA241" s="81">
        <f t="shared" si="15"/>
        <v>0</v>
      </c>
      <c r="BE241" s="69"/>
      <c r="BF241" s="8"/>
    </row>
    <row r="242" spans="11:58">
      <c r="K242" s="43"/>
      <c r="AB242" s="7">
        <f t="shared" si="14"/>
        <v>0</v>
      </c>
      <c r="AF242" s="61"/>
      <c r="AG242" s="7"/>
      <c r="BA242" s="81">
        <f t="shared" si="15"/>
        <v>0</v>
      </c>
      <c r="BE242" s="69"/>
      <c r="BF242" s="8"/>
    </row>
    <row r="243" spans="11:58">
      <c r="K243" s="43"/>
      <c r="AB243" s="7">
        <f t="shared" si="14"/>
        <v>0</v>
      </c>
      <c r="AF243" s="61"/>
      <c r="AG243" s="7"/>
      <c r="BA243" s="81">
        <f t="shared" si="15"/>
        <v>0</v>
      </c>
      <c r="BE243" s="69"/>
      <c r="BF243" s="8"/>
    </row>
    <row r="244" spans="11:58">
      <c r="AB244" s="7">
        <f t="shared" si="14"/>
        <v>0</v>
      </c>
      <c r="AG244" s="7"/>
      <c r="BA244" s="81">
        <f t="shared" si="15"/>
        <v>0</v>
      </c>
      <c r="BF244" s="8"/>
    </row>
    <row r="245" spans="11:58">
      <c r="AB245" s="7">
        <f t="shared" si="14"/>
        <v>0</v>
      </c>
      <c r="AG245" s="7"/>
      <c r="BA245" s="81">
        <f t="shared" si="15"/>
        <v>0</v>
      </c>
      <c r="BF245" s="8"/>
    </row>
    <row r="246" spans="11:58">
      <c r="AB246" s="7">
        <f t="shared" si="14"/>
        <v>0</v>
      </c>
      <c r="AG246" s="7"/>
      <c r="BA246" s="81">
        <f t="shared" si="15"/>
        <v>0</v>
      </c>
      <c r="BF246" s="8"/>
    </row>
    <row r="247" spans="11:58">
      <c r="AB247" s="7">
        <f t="shared" si="14"/>
        <v>0</v>
      </c>
      <c r="AG247" s="7"/>
      <c r="BA247" s="81">
        <f t="shared" si="15"/>
        <v>0</v>
      </c>
      <c r="BF247" s="8"/>
    </row>
    <row r="248" spans="11:58">
      <c r="AB248" s="7">
        <f t="shared" si="14"/>
        <v>0</v>
      </c>
      <c r="AG248" s="7"/>
      <c r="BA248" s="81">
        <f t="shared" si="15"/>
        <v>0</v>
      </c>
      <c r="BF248" s="8"/>
    </row>
    <row r="249" spans="11:58">
      <c r="AB249" s="7">
        <f t="shared" si="14"/>
        <v>0</v>
      </c>
      <c r="AG249" s="7"/>
      <c r="BA249" s="81">
        <f t="shared" si="15"/>
        <v>0</v>
      </c>
      <c r="BF249" s="8"/>
    </row>
    <row r="250" spans="11:58">
      <c r="AB250" s="7">
        <f t="shared" si="14"/>
        <v>0</v>
      </c>
      <c r="AG250" s="7"/>
      <c r="BA250" s="81">
        <f t="shared" si="15"/>
        <v>0</v>
      </c>
      <c r="BF250" s="8"/>
    </row>
    <row r="251" spans="11:58">
      <c r="AB251" s="7">
        <f t="shared" si="14"/>
        <v>0</v>
      </c>
      <c r="BA251" s="81">
        <f t="shared" si="15"/>
        <v>0</v>
      </c>
    </row>
    <row r="252" spans="11:58">
      <c r="AB252" s="7">
        <f t="shared" si="14"/>
        <v>0</v>
      </c>
      <c r="BA252" s="81">
        <f t="shared" si="15"/>
        <v>0</v>
      </c>
    </row>
    <row r="253" spans="11:58">
      <c r="AB253" s="7">
        <f t="shared" si="14"/>
        <v>0</v>
      </c>
      <c r="BA253" s="81">
        <f t="shared" si="15"/>
        <v>0</v>
      </c>
    </row>
    <row r="254" spans="11:58">
      <c r="AB254" s="7">
        <f t="shared" si="14"/>
        <v>0</v>
      </c>
      <c r="BA254" s="81">
        <f t="shared" si="15"/>
        <v>0</v>
      </c>
    </row>
    <row r="255" spans="11:58">
      <c r="AB255" s="7">
        <f t="shared" si="14"/>
        <v>0</v>
      </c>
      <c r="BA255" s="81">
        <f t="shared" si="15"/>
        <v>0</v>
      </c>
    </row>
    <row r="256" spans="11:58">
      <c r="AB256" s="7">
        <f t="shared" si="14"/>
        <v>0</v>
      </c>
      <c r="BA256" s="81">
        <f t="shared" si="15"/>
        <v>0</v>
      </c>
    </row>
    <row r="257" spans="28:53">
      <c r="AB257" s="7">
        <f t="shared" si="14"/>
        <v>0</v>
      </c>
      <c r="BA257" s="81">
        <f t="shared" si="15"/>
        <v>0</v>
      </c>
    </row>
    <row r="258" spans="28:53">
      <c r="AB258" s="7">
        <f t="shared" si="14"/>
        <v>0</v>
      </c>
      <c r="BA258" s="81">
        <f t="shared" si="15"/>
        <v>0</v>
      </c>
    </row>
    <row r="259" spans="28:53">
      <c r="AB259" s="7">
        <f t="shared" si="14"/>
        <v>0</v>
      </c>
      <c r="BA259" s="81">
        <f t="shared" si="15"/>
        <v>0</v>
      </c>
    </row>
    <row r="260" spans="28:53">
      <c r="AB260" s="7">
        <f t="shared" ref="AB260:AB323" si="16">SUM(Q260,S260,U260,W260,Y260,AA260)</f>
        <v>0</v>
      </c>
      <c r="BA260" s="81">
        <f t="shared" ref="BA260:BA323" si="17">SUM(AP260,AR260,AT260,AV260,AX260,AZ260)</f>
        <v>0</v>
      </c>
    </row>
    <row r="261" spans="28:53">
      <c r="AB261" s="7">
        <f t="shared" si="16"/>
        <v>0</v>
      </c>
      <c r="BA261" s="81">
        <f t="shared" si="17"/>
        <v>0</v>
      </c>
    </row>
    <row r="262" spans="28:53">
      <c r="AB262" s="7">
        <f t="shared" si="16"/>
        <v>0</v>
      </c>
      <c r="BA262" s="81">
        <f t="shared" si="17"/>
        <v>0</v>
      </c>
    </row>
    <row r="263" spans="28:53">
      <c r="AB263" s="7">
        <f t="shared" si="16"/>
        <v>0</v>
      </c>
      <c r="BA263" s="81">
        <f t="shared" si="17"/>
        <v>0</v>
      </c>
    </row>
    <row r="264" spans="28:53">
      <c r="AB264" s="7">
        <f t="shared" si="16"/>
        <v>0</v>
      </c>
      <c r="BA264" s="81">
        <f t="shared" si="17"/>
        <v>0</v>
      </c>
    </row>
    <row r="265" spans="28:53">
      <c r="AB265" s="7">
        <f t="shared" si="16"/>
        <v>0</v>
      </c>
      <c r="BA265" s="81">
        <f t="shared" si="17"/>
        <v>0</v>
      </c>
    </row>
    <row r="266" spans="28:53">
      <c r="AB266" s="7">
        <f t="shared" si="16"/>
        <v>0</v>
      </c>
      <c r="BA266" s="81">
        <f t="shared" si="17"/>
        <v>0</v>
      </c>
    </row>
    <row r="267" spans="28:53">
      <c r="AB267" s="7">
        <f t="shared" si="16"/>
        <v>0</v>
      </c>
      <c r="BA267" s="81">
        <f t="shared" si="17"/>
        <v>0</v>
      </c>
    </row>
    <row r="268" spans="28:53">
      <c r="AB268" s="7">
        <f t="shared" si="16"/>
        <v>0</v>
      </c>
      <c r="BA268" s="81">
        <f t="shared" si="17"/>
        <v>0</v>
      </c>
    </row>
    <row r="269" spans="28:53">
      <c r="AB269" s="7">
        <f t="shared" si="16"/>
        <v>0</v>
      </c>
      <c r="BA269" s="81">
        <f t="shared" si="17"/>
        <v>0</v>
      </c>
    </row>
    <row r="270" spans="28:53">
      <c r="AB270" s="7">
        <f t="shared" si="16"/>
        <v>0</v>
      </c>
      <c r="BA270" s="81">
        <f t="shared" si="17"/>
        <v>0</v>
      </c>
    </row>
    <row r="271" spans="28:53">
      <c r="AB271" s="7">
        <f t="shared" si="16"/>
        <v>0</v>
      </c>
      <c r="BA271" s="81">
        <f t="shared" si="17"/>
        <v>0</v>
      </c>
    </row>
    <row r="272" spans="28:53">
      <c r="AB272" s="7">
        <f t="shared" si="16"/>
        <v>0</v>
      </c>
      <c r="BA272" s="81">
        <f t="shared" si="17"/>
        <v>0</v>
      </c>
    </row>
    <row r="273" spans="28:53">
      <c r="AB273" s="7">
        <f t="shared" si="16"/>
        <v>0</v>
      </c>
      <c r="BA273" s="81">
        <f t="shared" si="17"/>
        <v>0</v>
      </c>
    </row>
    <row r="274" spans="28:53">
      <c r="AB274" s="7">
        <f t="shared" si="16"/>
        <v>0</v>
      </c>
      <c r="BA274" s="81">
        <f t="shared" si="17"/>
        <v>0</v>
      </c>
    </row>
    <row r="275" spans="28:53">
      <c r="AB275" s="7">
        <f t="shared" si="16"/>
        <v>0</v>
      </c>
      <c r="BA275" s="81">
        <f t="shared" si="17"/>
        <v>0</v>
      </c>
    </row>
    <row r="276" spans="28:53">
      <c r="AB276" s="7">
        <f t="shared" si="16"/>
        <v>0</v>
      </c>
      <c r="BA276" s="81">
        <f t="shared" si="17"/>
        <v>0</v>
      </c>
    </row>
    <row r="277" spans="28:53">
      <c r="AB277" s="7">
        <f t="shared" si="16"/>
        <v>0</v>
      </c>
      <c r="BA277" s="81">
        <f t="shared" si="17"/>
        <v>0</v>
      </c>
    </row>
    <row r="278" spans="28:53">
      <c r="AB278" s="7">
        <f t="shared" si="16"/>
        <v>0</v>
      </c>
      <c r="BA278" s="81">
        <f t="shared" si="17"/>
        <v>0</v>
      </c>
    </row>
    <row r="279" spans="28:53">
      <c r="AB279" s="7">
        <f t="shared" si="16"/>
        <v>0</v>
      </c>
      <c r="BA279" s="81">
        <f t="shared" si="17"/>
        <v>0</v>
      </c>
    </row>
    <row r="280" spans="28:53">
      <c r="AB280" s="7">
        <f t="shared" si="16"/>
        <v>0</v>
      </c>
      <c r="BA280" s="81">
        <f t="shared" si="17"/>
        <v>0</v>
      </c>
    </row>
    <row r="281" spans="28:53">
      <c r="AB281" s="7">
        <f t="shared" si="16"/>
        <v>0</v>
      </c>
      <c r="BA281" s="81">
        <f t="shared" si="17"/>
        <v>0</v>
      </c>
    </row>
    <row r="282" spans="28:53">
      <c r="AB282" s="7">
        <f t="shared" si="16"/>
        <v>0</v>
      </c>
      <c r="BA282" s="81">
        <f t="shared" si="17"/>
        <v>0</v>
      </c>
    </row>
    <row r="283" spans="28:53">
      <c r="AB283" s="7">
        <f t="shared" si="16"/>
        <v>0</v>
      </c>
      <c r="BA283" s="81">
        <f t="shared" si="17"/>
        <v>0</v>
      </c>
    </row>
    <row r="284" spans="28:53">
      <c r="AB284" s="7">
        <f t="shared" si="16"/>
        <v>0</v>
      </c>
      <c r="BA284" s="81">
        <f t="shared" si="17"/>
        <v>0</v>
      </c>
    </row>
    <row r="285" spans="28:53">
      <c r="AB285" s="7">
        <f t="shared" si="16"/>
        <v>0</v>
      </c>
      <c r="BA285" s="81">
        <f t="shared" si="17"/>
        <v>0</v>
      </c>
    </row>
    <row r="286" spans="28:53">
      <c r="AB286" s="7">
        <f t="shared" si="16"/>
        <v>0</v>
      </c>
      <c r="BA286" s="81">
        <f t="shared" si="17"/>
        <v>0</v>
      </c>
    </row>
    <row r="287" spans="28:53">
      <c r="AB287" s="7">
        <f t="shared" si="16"/>
        <v>0</v>
      </c>
      <c r="BA287" s="81">
        <f t="shared" si="17"/>
        <v>0</v>
      </c>
    </row>
    <row r="288" spans="28:53">
      <c r="AB288" s="7">
        <f t="shared" si="16"/>
        <v>0</v>
      </c>
      <c r="BA288" s="81">
        <f t="shared" si="17"/>
        <v>0</v>
      </c>
    </row>
    <row r="289" spans="28:53">
      <c r="AB289" s="7">
        <f t="shared" si="16"/>
        <v>0</v>
      </c>
      <c r="BA289" s="81">
        <f t="shared" si="17"/>
        <v>0</v>
      </c>
    </row>
    <row r="290" spans="28:53">
      <c r="AB290" s="7">
        <f t="shared" si="16"/>
        <v>0</v>
      </c>
      <c r="BA290" s="81">
        <f t="shared" si="17"/>
        <v>0</v>
      </c>
    </row>
    <row r="291" spans="28:53">
      <c r="AB291" s="7">
        <f t="shared" si="16"/>
        <v>0</v>
      </c>
      <c r="BA291" s="81">
        <f t="shared" si="17"/>
        <v>0</v>
      </c>
    </row>
    <row r="292" spans="28:53">
      <c r="AB292" s="7">
        <f t="shared" si="16"/>
        <v>0</v>
      </c>
      <c r="BA292" s="81">
        <f t="shared" si="17"/>
        <v>0</v>
      </c>
    </row>
    <row r="293" spans="28:53">
      <c r="AB293" s="7">
        <f t="shared" si="16"/>
        <v>0</v>
      </c>
      <c r="BA293" s="81">
        <f t="shared" si="17"/>
        <v>0</v>
      </c>
    </row>
    <row r="294" spans="28:53">
      <c r="AB294" s="7">
        <f t="shared" si="16"/>
        <v>0</v>
      </c>
      <c r="BA294" s="81">
        <f t="shared" si="17"/>
        <v>0</v>
      </c>
    </row>
    <row r="295" spans="28:53">
      <c r="AB295" s="7">
        <f t="shared" si="16"/>
        <v>0</v>
      </c>
      <c r="BA295" s="81">
        <f t="shared" si="17"/>
        <v>0</v>
      </c>
    </row>
    <row r="296" spans="28:53">
      <c r="AB296" s="7">
        <f t="shared" si="16"/>
        <v>0</v>
      </c>
      <c r="BA296" s="81">
        <f t="shared" si="17"/>
        <v>0</v>
      </c>
    </row>
    <row r="297" spans="28:53">
      <c r="AB297" s="7">
        <f t="shared" si="16"/>
        <v>0</v>
      </c>
      <c r="BA297" s="81">
        <f t="shared" si="17"/>
        <v>0</v>
      </c>
    </row>
    <row r="298" spans="28:53">
      <c r="AB298" s="7">
        <f t="shared" si="16"/>
        <v>0</v>
      </c>
      <c r="BA298" s="81">
        <f t="shared" si="17"/>
        <v>0</v>
      </c>
    </row>
    <row r="299" spans="28:53">
      <c r="AB299" s="7">
        <f t="shared" si="16"/>
        <v>0</v>
      </c>
      <c r="BA299" s="81">
        <f t="shared" si="17"/>
        <v>0</v>
      </c>
    </row>
    <row r="300" spans="28:53">
      <c r="AB300" s="7">
        <f t="shared" si="16"/>
        <v>0</v>
      </c>
      <c r="BA300" s="81">
        <f t="shared" si="17"/>
        <v>0</v>
      </c>
    </row>
    <row r="301" spans="28:53">
      <c r="AB301" s="7">
        <f t="shared" si="16"/>
        <v>0</v>
      </c>
      <c r="BA301" s="81">
        <f t="shared" si="17"/>
        <v>0</v>
      </c>
    </row>
    <row r="302" spans="28:53">
      <c r="AB302" s="7">
        <f t="shared" si="16"/>
        <v>0</v>
      </c>
      <c r="BA302" s="81">
        <f t="shared" si="17"/>
        <v>0</v>
      </c>
    </row>
    <row r="303" spans="28:53">
      <c r="AB303" s="7">
        <f t="shared" si="16"/>
        <v>0</v>
      </c>
      <c r="BA303" s="81">
        <f t="shared" si="17"/>
        <v>0</v>
      </c>
    </row>
    <row r="304" spans="28:53">
      <c r="AB304" s="7">
        <f t="shared" si="16"/>
        <v>0</v>
      </c>
      <c r="BA304" s="81">
        <f t="shared" si="17"/>
        <v>0</v>
      </c>
    </row>
    <row r="305" spans="28:53">
      <c r="AB305" s="7">
        <f t="shared" si="16"/>
        <v>0</v>
      </c>
      <c r="BA305" s="81">
        <f t="shared" si="17"/>
        <v>0</v>
      </c>
    </row>
    <row r="306" spans="28:53">
      <c r="AB306" s="7">
        <f t="shared" si="16"/>
        <v>0</v>
      </c>
      <c r="BA306" s="81">
        <f t="shared" si="17"/>
        <v>0</v>
      </c>
    </row>
    <row r="307" spans="28:53">
      <c r="AB307" s="7">
        <f t="shared" si="16"/>
        <v>0</v>
      </c>
      <c r="BA307" s="81">
        <f t="shared" si="17"/>
        <v>0</v>
      </c>
    </row>
    <row r="308" spans="28:53">
      <c r="AB308" s="7">
        <f t="shared" si="16"/>
        <v>0</v>
      </c>
      <c r="BA308" s="81">
        <f t="shared" si="17"/>
        <v>0</v>
      </c>
    </row>
    <row r="309" spans="28:53">
      <c r="AB309" s="7">
        <f t="shared" si="16"/>
        <v>0</v>
      </c>
      <c r="BA309" s="81">
        <f t="shared" si="17"/>
        <v>0</v>
      </c>
    </row>
    <row r="310" spans="28:53">
      <c r="AB310" s="7">
        <f t="shared" si="16"/>
        <v>0</v>
      </c>
      <c r="BA310" s="81">
        <f t="shared" si="17"/>
        <v>0</v>
      </c>
    </row>
    <row r="311" spans="28:53">
      <c r="AB311" s="7">
        <f t="shared" si="16"/>
        <v>0</v>
      </c>
      <c r="BA311" s="81">
        <f t="shared" si="17"/>
        <v>0</v>
      </c>
    </row>
    <row r="312" spans="28:53">
      <c r="AB312" s="7">
        <f t="shared" si="16"/>
        <v>0</v>
      </c>
      <c r="BA312" s="81">
        <f t="shared" si="17"/>
        <v>0</v>
      </c>
    </row>
    <row r="313" spans="28:53">
      <c r="AB313" s="7">
        <f t="shared" si="16"/>
        <v>0</v>
      </c>
      <c r="BA313" s="81">
        <f t="shared" si="17"/>
        <v>0</v>
      </c>
    </row>
    <row r="314" spans="28:53">
      <c r="AB314" s="7">
        <f t="shared" si="16"/>
        <v>0</v>
      </c>
      <c r="BA314" s="81">
        <f t="shared" si="17"/>
        <v>0</v>
      </c>
    </row>
    <row r="315" spans="28:53">
      <c r="AB315" s="7">
        <f t="shared" si="16"/>
        <v>0</v>
      </c>
      <c r="BA315" s="81">
        <f t="shared" si="17"/>
        <v>0</v>
      </c>
    </row>
    <row r="316" spans="28:53">
      <c r="AB316" s="7">
        <f t="shared" si="16"/>
        <v>0</v>
      </c>
      <c r="BA316" s="81">
        <f t="shared" si="17"/>
        <v>0</v>
      </c>
    </row>
    <row r="317" spans="28:53">
      <c r="AB317" s="7">
        <f t="shared" si="16"/>
        <v>0</v>
      </c>
      <c r="BA317" s="81">
        <f t="shared" si="17"/>
        <v>0</v>
      </c>
    </row>
    <row r="318" spans="28:53">
      <c r="AB318" s="7">
        <f t="shared" si="16"/>
        <v>0</v>
      </c>
      <c r="BA318" s="81">
        <f t="shared" si="17"/>
        <v>0</v>
      </c>
    </row>
    <row r="319" spans="28:53">
      <c r="AB319" s="7">
        <f t="shared" si="16"/>
        <v>0</v>
      </c>
      <c r="BA319" s="81">
        <f t="shared" si="17"/>
        <v>0</v>
      </c>
    </row>
    <row r="320" spans="28:53">
      <c r="AB320" s="7">
        <f t="shared" si="16"/>
        <v>0</v>
      </c>
      <c r="BA320" s="81">
        <f t="shared" si="17"/>
        <v>0</v>
      </c>
    </row>
    <row r="321" spans="28:53">
      <c r="AB321" s="7">
        <f t="shared" si="16"/>
        <v>0</v>
      </c>
      <c r="BA321" s="81">
        <f t="shared" si="17"/>
        <v>0</v>
      </c>
    </row>
    <row r="322" spans="28:53">
      <c r="AB322" s="7">
        <f t="shared" si="16"/>
        <v>0</v>
      </c>
      <c r="BA322" s="81">
        <f t="shared" si="17"/>
        <v>0</v>
      </c>
    </row>
    <row r="323" spans="28:53">
      <c r="AB323" s="7">
        <f t="shared" si="16"/>
        <v>0</v>
      </c>
      <c r="BA323" s="81">
        <f t="shared" si="17"/>
        <v>0</v>
      </c>
    </row>
    <row r="324" spans="28:53">
      <c r="AB324" s="7">
        <f t="shared" ref="AB324:AB333" si="18">SUM(Q324,S324,U324,W324,Y324,AA324)</f>
        <v>0</v>
      </c>
      <c r="BA324" s="81">
        <f t="shared" ref="BA324:BA333" si="19">SUM(AP324,AR324,AT324,AV324,AX324,AZ324)</f>
        <v>0</v>
      </c>
    </row>
    <row r="325" spans="28:53">
      <c r="AB325" s="7">
        <f t="shared" si="18"/>
        <v>0</v>
      </c>
      <c r="BA325" s="81">
        <f t="shared" si="19"/>
        <v>0</v>
      </c>
    </row>
    <row r="326" spans="28:53">
      <c r="AB326" s="7">
        <f t="shared" si="18"/>
        <v>0</v>
      </c>
      <c r="BA326" s="81">
        <f t="shared" si="19"/>
        <v>0</v>
      </c>
    </row>
    <row r="327" spans="28:53">
      <c r="AB327" s="7">
        <f t="shared" si="18"/>
        <v>0</v>
      </c>
      <c r="BA327" s="81">
        <f t="shared" si="19"/>
        <v>0</v>
      </c>
    </row>
    <row r="328" spans="28:53">
      <c r="AB328" s="7">
        <f t="shared" si="18"/>
        <v>0</v>
      </c>
      <c r="BA328" s="81">
        <f t="shared" si="19"/>
        <v>0</v>
      </c>
    </row>
    <row r="329" spans="28:53">
      <c r="AB329" s="7">
        <f t="shared" si="18"/>
        <v>0</v>
      </c>
      <c r="BA329" s="81">
        <f t="shared" si="19"/>
        <v>0</v>
      </c>
    </row>
    <row r="330" spans="28:53">
      <c r="AB330" s="7">
        <f t="shared" si="18"/>
        <v>0</v>
      </c>
      <c r="BA330" s="81">
        <f t="shared" si="19"/>
        <v>0</v>
      </c>
    </row>
    <row r="331" spans="28:53">
      <c r="AB331" s="7">
        <f t="shared" si="18"/>
        <v>0</v>
      </c>
      <c r="BA331" s="81">
        <f t="shared" si="19"/>
        <v>0</v>
      </c>
    </row>
    <row r="332" spans="28:53">
      <c r="AB332" s="7">
        <f t="shared" si="18"/>
        <v>0</v>
      </c>
      <c r="BA332" s="81">
        <f t="shared" si="19"/>
        <v>0</v>
      </c>
    </row>
    <row r="333" spans="28:53">
      <c r="AB333" s="7">
        <f t="shared" si="18"/>
        <v>0</v>
      </c>
      <c r="BA333" s="81">
        <f t="shared" si="19"/>
        <v>0</v>
      </c>
    </row>
    <row r="334" spans="28:53">
      <c r="AB334" s="7"/>
      <c r="BA334" s="81"/>
    </row>
    <row r="335" spans="28:53">
      <c r="AB335" s="7"/>
      <c r="BA335" s="81"/>
    </row>
    <row r="336" spans="28:53">
      <c r="AB336" s="7"/>
      <c r="BA336" s="81"/>
    </row>
    <row r="337" spans="28:53">
      <c r="AB337" s="7"/>
      <c r="BA337" s="81"/>
    </row>
    <row r="338" spans="28:53">
      <c r="AB338" s="7"/>
      <c r="BA338" s="81"/>
    </row>
    <row r="339" spans="28:53">
      <c r="AB339" s="7"/>
      <c r="BA339" s="81"/>
    </row>
    <row r="340" spans="28:53">
      <c r="AB340" s="7"/>
      <c r="BA340" s="81"/>
    </row>
    <row r="341" spans="28:53">
      <c r="AB341" s="7"/>
      <c r="BA341" s="81"/>
    </row>
    <row r="342" spans="28:53">
      <c r="AB342" s="7"/>
      <c r="BA342" s="81"/>
    </row>
    <row r="343" spans="28:53">
      <c r="AB343" s="7"/>
      <c r="BA343" s="81"/>
    </row>
    <row r="344" spans="28:53">
      <c r="AB344" s="7"/>
      <c r="BA344" s="81"/>
    </row>
    <row r="345" spans="28:53">
      <c r="AB345" s="7"/>
      <c r="BA345" s="81"/>
    </row>
    <row r="346" spans="28:53">
      <c r="AB346" s="7"/>
      <c r="BA346" s="81"/>
    </row>
    <row r="347" spans="28:53">
      <c r="AB347" s="7"/>
      <c r="BA347" s="81"/>
    </row>
    <row r="348" spans="28:53">
      <c r="AB348" s="7"/>
      <c r="BA348" s="81"/>
    </row>
    <row r="349" spans="28:53">
      <c r="AB349" s="7"/>
      <c r="BA349" s="81"/>
    </row>
    <row r="350" spans="28:53">
      <c r="AB350" s="7"/>
      <c r="BA350" s="81"/>
    </row>
    <row r="351" spans="28:53">
      <c r="AB351" s="7"/>
      <c r="BA351" s="81"/>
    </row>
    <row r="352" spans="28:53">
      <c r="AB352" s="7"/>
      <c r="BA352" s="81"/>
    </row>
    <row r="353" spans="28:53">
      <c r="AB353" s="7"/>
      <c r="BA353" s="81"/>
    </row>
    <row r="354" spans="28:53">
      <c r="AB354" s="7"/>
      <c r="BA354" s="81"/>
    </row>
    <row r="355" spans="28:53">
      <c r="AB355" s="7"/>
      <c r="BA355" s="81"/>
    </row>
    <row r="356" spans="28:53">
      <c r="AB356" s="7"/>
      <c r="BA356" s="81"/>
    </row>
    <row r="357" spans="28:53">
      <c r="AB357" s="7"/>
      <c r="BA357" s="81"/>
    </row>
    <row r="358" spans="28:53">
      <c r="AB358" s="7"/>
      <c r="BA358" s="81"/>
    </row>
    <row r="359" spans="28:53">
      <c r="AB359" s="7"/>
      <c r="BA359" s="81"/>
    </row>
    <row r="360" spans="28:53">
      <c r="AB360" s="7"/>
      <c r="BA360" s="81"/>
    </row>
    <row r="361" spans="28:53">
      <c r="AB361" s="7"/>
      <c r="BA361" s="81"/>
    </row>
    <row r="362" spans="28:53">
      <c r="AB362" s="7"/>
      <c r="BA362" s="81"/>
    </row>
    <row r="363" spans="28:53">
      <c r="AB363" s="7"/>
      <c r="BA363" s="81"/>
    </row>
    <row r="364" spans="28:53">
      <c r="AB364" s="7"/>
      <c r="BA364" s="81"/>
    </row>
    <row r="365" spans="28:53">
      <c r="AB365" s="7"/>
      <c r="BA365" s="81"/>
    </row>
    <row r="366" spans="28:53">
      <c r="AB366" s="7"/>
      <c r="BA366" s="81"/>
    </row>
    <row r="367" spans="28:53">
      <c r="AB367" s="7"/>
      <c r="BA367" s="81"/>
    </row>
    <row r="368" spans="28:53">
      <c r="AB368" s="7"/>
      <c r="BA368" s="81"/>
    </row>
    <row r="369" spans="28:53">
      <c r="AB369" s="7"/>
      <c r="BA369" s="81"/>
    </row>
    <row r="370" spans="28:53">
      <c r="AB370" s="7"/>
      <c r="BA370" s="81"/>
    </row>
    <row r="371" spans="28:53">
      <c r="AB371" s="7"/>
      <c r="BA371" s="81"/>
    </row>
    <row r="372" spans="28:53">
      <c r="AB372" s="7"/>
      <c r="BA372" s="81"/>
    </row>
    <row r="373" spans="28:53">
      <c r="AB373" s="7"/>
      <c r="BA373" s="81"/>
    </row>
    <row r="374" spans="28:53">
      <c r="AB374" s="7"/>
      <c r="BA374" s="81"/>
    </row>
    <row r="375" spans="28:53">
      <c r="AB375" s="7"/>
      <c r="BA375" s="81"/>
    </row>
    <row r="376" spans="28:53">
      <c r="AB376" s="7"/>
      <c r="BA376" s="81"/>
    </row>
    <row r="377" spans="28:53">
      <c r="AB377" s="7"/>
      <c r="BA377" s="81"/>
    </row>
    <row r="378" spans="28:53">
      <c r="AB378" s="7"/>
      <c r="BA378" s="81"/>
    </row>
    <row r="379" spans="28:53">
      <c r="AB379" s="7"/>
      <c r="BA379" s="81"/>
    </row>
    <row r="380" spans="28:53">
      <c r="AB380" s="7"/>
      <c r="BA380" s="81"/>
    </row>
    <row r="381" spans="28:53">
      <c r="AB381" s="7"/>
      <c r="BA381" s="81"/>
    </row>
    <row r="382" spans="28:53">
      <c r="AB382" s="7"/>
      <c r="BA382" s="81"/>
    </row>
    <row r="383" spans="28:53">
      <c r="AB383" s="7"/>
      <c r="BA383" s="81"/>
    </row>
    <row r="384" spans="28:53">
      <c r="AB384" s="7"/>
      <c r="BA384" s="81"/>
    </row>
    <row r="385" spans="28:53">
      <c r="AB385" s="7"/>
      <c r="BA385" s="81"/>
    </row>
    <row r="386" spans="28:53">
      <c r="AB386" s="7"/>
      <c r="BA386" s="81"/>
    </row>
    <row r="387" spans="28:53">
      <c r="AB387" s="7"/>
      <c r="BA387" s="81"/>
    </row>
    <row r="388" spans="28:53">
      <c r="AB388" s="7"/>
      <c r="BA388" s="81"/>
    </row>
    <row r="389" spans="28:53">
      <c r="AB389" s="7"/>
      <c r="BA389" s="81"/>
    </row>
    <row r="390" spans="28:53">
      <c r="AB390" s="7"/>
      <c r="BA390" s="81"/>
    </row>
    <row r="391" spans="28:53">
      <c r="AB391" s="7"/>
      <c r="BA391" s="81"/>
    </row>
    <row r="392" spans="28:53">
      <c r="AB392" s="7"/>
      <c r="BA392" s="81"/>
    </row>
    <row r="393" spans="28:53">
      <c r="AB393" s="7"/>
      <c r="BA393" s="81"/>
    </row>
    <row r="394" spans="28:53">
      <c r="AB394" s="7"/>
      <c r="BA394" s="81"/>
    </row>
    <row r="395" spans="28:53">
      <c r="AB395" s="7"/>
      <c r="BA395" s="81"/>
    </row>
    <row r="396" spans="28:53">
      <c r="AB396" s="7"/>
      <c r="BA396" s="81"/>
    </row>
    <row r="397" spans="28:53">
      <c r="AB397" s="7"/>
      <c r="BA397" s="81"/>
    </row>
    <row r="398" spans="28:53">
      <c r="AB398" s="7"/>
      <c r="BA398" s="81"/>
    </row>
    <row r="399" spans="28:53">
      <c r="AB399" s="7"/>
      <c r="BA399" s="81"/>
    </row>
    <row r="400" spans="28:53">
      <c r="AB400" s="7"/>
      <c r="BA400" s="81"/>
    </row>
    <row r="401" spans="28:53">
      <c r="AB401" s="7"/>
      <c r="BA401" s="81"/>
    </row>
    <row r="402" spans="28:53">
      <c r="AB402" s="7"/>
      <c r="BA402" s="81"/>
    </row>
    <row r="403" spans="28:53">
      <c r="AB403" s="7"/>
      <c r="BA403" s="81"/>
    </row>
    <row r="404" spans="28:53">
      <c r="AB404" s="7"/>
      <c r="BA404" s="81"/>
    </row>
    <row r="405" spans="28:53">
      <c r="AB405" s="7"/>
      <c r="BA405" s="81"/>
    </row>
    <row r="406" spans="28:53">
      <c r="AB406" s="7"/>
      <c r="BA406" s="81"/>
    </row>
    <row r="407" spans="28:53">
      <c r="AB407" s="7"/>
      <c r="BA407" s="81"/>
    </row>
    <row r="408" spans="28:53">
      <c r="AB408" s="7"/>
      <c r="BA408" s="81"/>
    </row>
    <row r="409" spans="28:53">
      <c r="AB409" s="7"/>
      <c r="BA409" s="81"/>
    </row>
    <row r="410" spans="28:53">
      <c r="AB410" s="7"/>
      <c r="BA410" s="81"/>
    </row>
    <row r="411" spans="28:53">
      <c r="AB411" s="7"/>
      <c r="BA411" s="81"/>
    </row>
    <row r="412" spans="28:53">
      <c r="AB412" s="7"/>
      <c r="BA412" s="81"/>
    </row>
    <row r="413" spans="28:53">
      <c r="AB413" s="7"/>
      <c r="BA413" s="81"/>
    </row>
    <row r="414" spans="28:53">
      <c r="AB414" s="7"/>
      <c r="BA414" s="81"/>
    </row>
    <row r="415" spans="28:53">
      <c r="AB415" s="7"/>
      <c r="BA415" s="81"/>
    </row>
    <row r="416" spans="28:53">
      <c r="AB416" s="7"/>
      <c r="BA416" s="81"/>
    </row>
    <row r="417" spans="28:53">
      <c r="AB417" s="7"/>
      <c r="BA417" s="81"/>
    </row>
    <row r="418" spans="28:53">
      <c r="AB418" s="7"/>
      <c r="BA418" s="81"/>
    </row>
    <row r="419" spans="28:53">
      <c r="AB419" s="7"/>
      <c r="BA419" s="81"/>
    </row>
    <row r="420" spans="28:53">
      <c r="AB420" s="7"/>
      <c r="BA420" s="81"/>
    </row>
    <row r="421" spans="28:53">
      <c r="AB421" s="7"/>
      <c r="BA421" s="81"/>
    </row>
    <row r="422" spans="28:53">
      <c r="AB422" s="7"/>
      <c r="BA422" s="81"/>
    </row>
    <row r="423" spans="28:53">
      <c r="AB423" s="7"/>
      <c r="BA423" s="81"/>
    </row>
    <row r="424" spans="28:53">
      <c r="AB424" s="7"/>
      <c r="BA424" s="81"/>
    </row>
    <row r="425" spans="28:53">
      <c r="AB425" s="7"/>
      <c r="BA425" s="81"/>
    </row>
    <row r="426" spans="28:53">
      <c r="AB426" s="7"/>
      <c r="BA426" s="81"/>
    </row>
    <row r="427" spans="28:53">
      <c r="AB427" s="7"/>
      <c r="BA427" s="81"/>
    </row>
    <row r="428" spans="28:53">
      <c r="AB428" s="7"/>
      <c r="BA428" s="81"/>
    </row>
    <row r="429" spans="28:53">
      <c r="AB429" s="7"/>
      <c r="BA429" s="81"/>
    </row>
    <row r="430" spans="28:53">
      <c r="AB430" s="7"/>
      <c r="BA430" s="81"/>
    </row>
    <row r="431" spans="28:53">
      <c r="AB431" s="7"/>
      <c r="BA431" s="81"/>
    </row>
    <row r="432" spans="28:53">
      <c r="AB432" s="7"/>
      <c r="BA432" s="81"/>
    </row>
    <row r="433" spans="28:53">
      <c r="AB433" s="7"/>
      <c r="BA433" s="81"/>
    </row>
    <row r="434" spans="28:53">
      <c r="AB434" s="7"/>
      <c r="BA434" s="81"/>
    </row>
    <row r="435" spans="28:53">
      <c r="AB435" s="7"/>
      <c r="BA435" s="81"/>
    </row>
    <row r="436" spans="28:53">
      <c r="AB436" s="7"/>
      <c r="BA436" s="81"/>
    </row>
    <row r="437" spans="28:53">
      <c r="AB437" s="7"/>
      <c r="BA437" s="81"/>
    </row>
    <row r="438" spans="28:53">
      <c r="AB438" s="7"/>
      <c r="BA438" s="81"/>
    </row>
    <row r="439" spans="28:53">
      <c r="AB439" s="7"/>
      <c r="BA439" s="81"/>
    </row>
    <row r="440" spans="28:53">
      <c r="AB440" s="7"/>
      <c r="BA440" s="81"/>
    </row>
    <row r="441" spans="28:53">
      <c r="AB441" s="7"/>
      <c r="BA441" s="81"/>
    </row>
    <row r="442" spans="28:53">
      <c r="AB442" s="7"/>
      <c r="BA442" s="81"/>
    </row>
    <row r="443" spans="28:53">
      <c r="AB443" s="7"/>
      <c r="BA443" s="81"/>
    </row>
    <row r="444" spans="28:53">
      <c r="AB444" s="7"/>
      <c r="BA444" s="81"/>
    </row>
    <row r="445" spans="28:53">
      <c r="AB445" s="7"/>
      <c r="BA445" s="81"/>
    </row>
    <row r="446" spans="28:53">
      <c r="AB446" s="7"/>
      <c r="BA446" s="81"/>
    </row>
    <row r="447" spans="28:53">
      <c r="AB447" s="7"/>
      <c r="BA447" s="81"/>
    </row>
    <row r="448" spans="28:53">
      <c r="AB448" s="7"/>
      <c r="BA448" s="81"/>
    </row>
    <row r="449" spans="28:53">
      <c r="AB449" s="7"/>
      <c r="BA449" s="81"/>
    </row>
    <row r="450" spans="28:53">
      <c r="AB450" s="7"/>
      <c r="BA450" s="81"/>
    </row>
    <row r="451" spans="28:53">
      <c r="AB451" s="7"/>
      <c r="BA451" s="81"/>
    </row>
    <row r="452" spans="28:53">
      <c r="AB452" s="7"/>
      <c r="BA452" s="81"/>
    </row>
    <row r="453" spans="28:53">
      <c r="AB453" s="7"/>
      <c r="BA453" s="81"/>
    </row>
    <row r="454" spans="28:53">
      <c r="AB454" s="7"/>
      <c r="BA454" s="81"/>
    </row>
    <row r="455" spans="28:53">
      <c r="AB455" s="7"/>
      <c r="BA455" s="81"/>
    </row>
    <row r="456" spans="28:53">
      <c r="AB456" s="7"/>
      <c r="BA456" s="81"/>
    </row>
    <row r="457" spans="28:53">
      <c r="AB457" s="7"/>
      <c r="BA457" s="81"/>
    </row>
    <row r="458" spans="28:53">
      <c r="AB458" s="7"/>
      <c r="BA458" s="81"/>
    </row>
    <row r="459" spans="28:53">
      <c r="AB459" s="7"/>
      <c r="BA459" s="81"/>
    </row>
    <row r="460" spans="28:53">
      <c r="AB460" s="7"/>
      <c r="BA460" s="81"/>
    </row>
    <row r="461" spans="28:53">
      <c r="AB461" s="7"/>
      <c r="BA461" s="81"/>
    </row>
    <row r="462" spans="28:53">
      <c r="AB462" s="7"/>
      <c r="BA462" s="81"/>
    </row>
    <row r="463" spans="28:53">
      <c r="AB463" s="7"/>
      <c r="BA463" s="81"/>
    </row>
    <row r="464" spans="28:53">
      <c r="AB464" s="7"/>
      <c r="BA464" s="81"/>
    </row>
    <row r="465" spans="28:53">
      <c r="AB465" s="7"/>
      <c r="BA465" s="81"/>
    </row>
    <row r="466" spans="28:53">
      <c r="AB466" s="7"/>
      <c r="BA466" s="81"/>
    </row>
    <row r="467" spans="28:53">
      <c r="AB467" s="7"/>
      <c r="BA467" s="81"/>
    </row>
    <row r="468" spans="28:53">
      <c r="AB468" s="7"/>
      <c r="BA468" s="81"/>
    </row>
    <row r="469" spans="28:53">
      <c r="AB469" s="7"/>
      <c r="BA469" s="81"/>
    </row>
    <row r="470" spans="28:53">
      <c r="AB470" s="7"/>
      <c r="BA470" s="81"/>
    </row>
    <row r="471" spans="28:53">
      <c r="AB471" s="7"/>
      <c r="BA471" s="81"/>
    </row>
    <row r="472" spans="28:53">
      <c r="AB472" s="7"/>
      <c r="BA472" s="81"/>
    </row>
    <row r="473" spans="28:53">
      <c r="AB473" s="7"/>
      <c r="BA473" s="81"/>
    </row>
    <row r="474" spans="28:53">
      <c r="AB474" s="7"/>
      <c r="BA474" s="81"/>
    </row>
    <row r="475" spans="28:53">
      <c r="AB475" s="7"/>
      <c r="BA475" s="81"/>
    </row>
    <row r="476" spans="28:53">
      <c r="AB476" s="7"/>
      <c r="BA476" s="81"/>
    </row>
    <row r="477" spans="28:53">
      <c r="AB477" s="7"/>
      <c r="BA477" s="81"/>
    </row>
    <row r="478" spans="28:53">
      <c r="AB478" s="7"/>
      <c r="BA478" s="81"/>
    </row>
    <row r="479" spans="28:53">
      <c r="AB479" s="7"/>
      <c r="BA479" s="81"/>
    </row>
    <row r="480" spans="28:53">
      <c r="AB480" s="7"/>
      <c r="BA480" s="81"/>
    </row>
    <row r="481" spans="28:53">
      <c r="AB481" s="7"/>
      <c r="BA481" s="81"/>
    </row>
    <row r="482" spans="28:53">
      <c r="AB482" s="7"/>
      <c r="BA482" s="81"/>
    </row>
    <row r="483" spans="28:53">
      <c r="AB483" s="7"/>
      <c r="BA483" s="81"/>
    </row>
    <row r="484" spans="28:53">
      <c r="AB484" s="7"/>
      <c r="BA484" s="81"/>
    </row>
    <row r="485" spans="28:53">
      <c r="AB485" s="7"/>
      <c r="BA485" s="81"/>
    </row>
    <row r="486" spans="28:53">
      <c r="AB486" s="7"/>
      <c r="BA486" s="81"/>
    </row>
    <row r="487" spans="28:53">
      <c r="AB487" s="7"/>
      <c r="BA487" s="81"/>
    </row>
    <row r="488" spans="28:53">
      <c r="AB488" s="7"/>
      <c r="BA488" s="81"/>
    </row>
    <row r="489" spans="28:53">
      <c r="AB489" s="7"/>
      <c r="BA489" s="81"/>
    </row>
    <row r="490" spans="28:53">
      <c r="AB490" s="7"/>
      <c r="BA490" s="81"/>
    </row>
    <row r="491" spans="28:53">
      <c r="AB491" s="7"/>
      <c r="BA491" s="81"/>
    </row>
    <row r="492" spans="28:53">
      <c r="AB492" s="7"/>
      <c r="BA492" s="81"/>
    </row>
    <row r="493" spans="28:53">
      <c r="AB493" s="7"/>
      <c r="BA493" s="81"/>
    </row>
    <row r="494" spans="28:53">
      <c r="AB494" s="7"/>
      <c r="BA494" s="81"/>
    </row>
    <row r="495" spans="28:53">
      <c r="AB495" s="7"/>
      <c r="BA495" s="81"/>
    </row>
    <row r="496" spans="28:53">
      <c r="AB496" s="7"/>
      <c r="BA496" s="81"/>
    </row>
    <row r="497" spans="28:53">
      <c r="AB497" s="7"/>
      <c r="BA497" s="81"/>
    </row>
    <row r="498" spans="28:53">
      <c r="AB498" s="7"/>
      <c r="BA498" s="81"/>
    </row>
    <row r="499" spans="28:53">
      <c r="AB499" s="7"/>
      <c r="BA499" s="81"/>
    </row>
    <row r="500" spans="28:53">
      <c r="AB500" s="7"/>
      <c r="BA500" s="81"/>
    </row>
    <row r="501" spans="28:53">
      <c r="AB501" s="7"/>
      <c r="BA501" s="81"/>
    </row>
    <row r="502" spans="28:53">
      <c r="AB502" s="7"/>
      <c r="BA502" s="81"/>
    </row>
    <row r="503" spans="28:53">
      <c r="AB503" s="7"/>
      <c r="BA503" s="81"/>
    </row>
    <row r="504" spans="28:53">
      <c r="AB504" s="7"/>
      <c r="BA504" s="81"/>
    </row>
    <row r="505" spans="28:53">
      <c r="AB505" s="7"/>
      <c r="BA505" s="81"/>
    </row>
    <row r="506" spans="28:53">
      <c r="AB506" s="7"/>
      <c r="BA506" s="81"/>
    </row>
    <row r="507" spans="28:53">
      <c r="AB507" s="7"/>
      <c r="BA507" s="81"/>
    </row>
    <row r="508" spans="28:53">
      <c r="AB508" s="7"/>
      <c r="BA508" s="81"/>
    </row>
    <row r="509" spans="28:53">
      <c r="AB509" s="7"/>
      <c r="BA509" s="81"/>
    </row>
    <row r="510" spans="28:53">
      <c r="AB510" s="7"/>
      <c r="BA510" s="81"/>
    </row>
    <row r="511" spans="28:53">
      <c r="AB511" s="7"/>
      <c r="BA511" s="81"/>
    </row>
    <row r="512" spans="28:53">
      <c r="AB512" s="7"/>
      <c r="BA512" s="81"/>
    </row>
    <row r="513" spans="28:53">
      <c r="AB513" s="7"/>
      <c r="BA513" s="81"/>
    </row>
    <row r="514" spans="28:53">
      <c r="AB514" s="7"/>
      <c r="BA514" s="81"/>
    </row>
    <row r="515" spans="28:53">
      <c r="AB515" s="7"/>
      <c r="BA515" s="81"/>
    </row>
    <row r="516" spans="28:53">
      <c r="AB516" s="7"/>
      <c r="BA516" s="81"/>
    </row>
    <row r="517" spans="28:53">
      <c r="AB517" s="7"/>
      <c r="BA517" s="81"/>
    </row>
    <row r="518" spans="28:53">
      <c r="AB518" s="7"/>
      <c r="BA518" s="81"/>
    </row>
    <row r="519" spans="28:53">
      <c r="AB519" s="7"/>
      <c r="BA519" s="81"/>
    </row>
    <row r="520" spans="28:53">
      <c r="AB520" s="7"/>
      <c r="BA520" s="81"/>
    </row>
    <row r="521" spans="28:53">
      <c r="AB521" s="7"/>
      <c r="BA521" s="81"/>
    </row>
    <row r="522" spans="28:53">
      <c r="AB522" s="7"/>
      <c r="BA522" s="81"/>
    </row>
    <row r="523" spans="28:53">
      <c r="AB523" s="7"/>
      <c r="BA523" s="81"/>
    </row>
    <row r="524" spans="28:53">
      <c r="AB524" s="7"/>
      <c r="BA524" s="81"/>
    </row>
    <row r="525" spans="28:53">
      <c r="AB525" s="7"/>
      <c r="BA525" s="81"/>
    </row>
    <row r="526" spans="28:53">
      <c r="AB526" s="7"/>
      <c r="BA526" s="81"/>
    </row>
    <row r="527" spans="28:53">
      <c r="AB527" s="7"/>
      <c r="BA527" s="81"/>
    </row>
    <row r="528" spans="28:53">
      <c r="AB528" s="7"/>
      <c r="BA528" s="81"/>
    </row>
    <row r="529" spans="28:53">
      <c r="AB529" s="7"/>
      <c r="BA529" s="81"/>
    </row>
    <row r="530" spans="28:53">
      <c r="AB530" s="7"/>
      <c r="BA530" s="81"/>
    </row>
    <row r="531" spans="28:53">
      <c r="AB531" s="7"/>
      <c r="BA531" s="81"/>
    </row>
    <row r="532" spans="28:53">
      <c r="AB532" s="7"/>
      <c r="BA532" s="81"/>
    </row>
    <row r="533" spans="28:53">
      <c r="AB533" s="7"/>
      <c r="BA533" s="81"/>
    </row>
    <row r="534" spans="28:53">
      <c r="AB534" s="7"/>
      <c r="BA534" s="81"/>
    </row>
    <row r="535" spans="28:53">
      <c r="AB535" s="7"/>
      <c r="BA535" s="81"/>
    </row>
    <row r="536" spans="28:53">
      <c r="AB536" s="7"/>
      <c r="BA536" s="81"/>
    </row>
    <row r="537" spans="28:53">
      <c r="AB537" s="7"/>
      <c r="BA537" s="81"/>
    </row>
    <row r="538" spans="28:53">
      <c r="AB538" s="7"/>
      <c r="BA538" s="81"/>
    </row>
    <row r="539" spans="28:53">
      <c r="AB539" s="7"/>
      <c r="BA539" s="81"/>
    </row>
    <row r="540" spans="28:53">
      <c r="AB540" s="7"/>
      <c r="BA540" s="81"/>
    </row>
    <row r="541" spans="28:53">
      <c r="AB541" s="7"/>
      <c r="BA541" s="81"/>
    </row>
    <row r="542" spans="28:53">
      <c r="AB542" s="7"/>
      <c r="BA542" s="81"/>
    </row>
    <row r="543" spans="28:53">
      <c r="AB543" s="7"/>
      <c r="BA543" s="81"/>
    </row>
    <row r="544" spans="28:53">
      <c r="AB544" s="7"/>
      <c r="BA544" s="81"/>
    </row>
    <row r="545" spans="28:53">
      <c r="AB545" s="7"/>
      <c r="BA545" s="81"/>
    </row>
    <row r="546" spans="28:53">
      <c r="AB546" s="7"/>
      <c r="BA546" s="81"/>
    </row>
    <row r="547" spans="28:53">
      <c r="AB547" s="7"/>
      <c r="BA547" s="81"/>
    </row>
    <row r="548" spans="28:53">
      <c r="AB548" s="7"/>
      <c r="BA548" s="81"/>
    </row>
    <row r="549" spans="28:53">
      <c r="AB549" s="7"/>
      <c r="BA549" s="81"/>
    </row>
    <row r="550" spans="28:53">
      <c r="AB550" s="7"/>
      <c r="BA550" s="81"/>
    </row>
    <row r="551" spans="28:53">
      <c r="AB551" s="7"/>
      <c r="BA551" s="81"/>
    </row>
    <row r="552" spans="28:53">
      <c r="AB552" s="7"/>
      <c r="BA552" s="81"/>
    </row>
    <row r="553" spans="28:53">
      <c r="AB553" s="7"/>
      <c r="BA553" s="81"/>
    </row>
    <row r="554" spans="28:53">
      <c r="AB554" s="7"/>
      <c r="BA554" s="81"/>
    </row>
    <row r="555" spans="28:53">
      <c r="AB555" s="7"/>
      <c r="BA555" s="81"/>
    </row>
    <row r="556" spans="28:53">
      <c r="AB556" s="7"/>
      <c r="BA556" s="81"/>
    </row>
    <row r="557" spans="28:53">
      <c r="AB557" s="7"/>
      <c r="BA557" s="81"/>
    </row>
    <row r="558" spans="28:53">
      <c r="AB558" s="7"/>
      <c r="BA558" s="81"/>
    </row>
    <row r="559" spans="28:53">
      <c r="AB559" s="7"/>
      <c r="BA559" s="81"/>
    </row>
    <row r="560" spans="28:53">
      <c r="AB560" s="7"/>
      <c r="BA560" s="81"/>
    </row>
    <row r="561" spans="28:53">
      <c r="AB561" s="7"/>
      <c r="BA561" s="81"/>
    </row>
    <row r="562" spans="28:53">
      <c r="AB562" s="7"/>
      <c r="BA562" s="81"/>
    </row>
    <row r="563" spans="28:53">
      <c r="AB563" s="7"/>
      <c r="BA563" s="81"/>
    </row>
    <row r="564" spans="28:53">
      <c r="AB564" s="7"/>
      <c r="BA564" s="81"/>
    </row>
    <row r="565" spans="28:53">
      <c r="AB565" s="7"/>
      <c r="BA565" s="81"/>
    </row>
    <row r="566" spans="28:53">
      <c r="AB566" s="7"/>
      <c r="BA566" s="81"/>
    </row>
    <row r="567" spans="28:53">
      <c r="AB567" s="7"/>
      <c r="BA567" s="81"/>
    </row>
    <row r="568" spans="28:53">
      <c r="AB568" s="7"/>
      <c r="BA568" s="81"/>
    </row>
    <row r="569" spans="28:53">
      <c r="AB569" s="7"/>
      <c r="BA569" s="81"/>
    </row>
    <row r="570" spans="28:53">
      <c r="AB570" s="7"/>
      <c r="BA570" s="81"/>
    </row>
    <row r="571" spans="28:53">
      <c r="AB571" s="7"/>
      <c r="BA571" s="81"/>
    </row>
    <row r="572" spans="28:53">
      <c r="AB572" s="7"/>
      <c r="BA572" s="81"/>
    </row>
    <row r="573" spans="28:53">
      <c r="AB573" s="7"/>
      <c r="BA573" s="81"/>
    </row>
    <row r="574" spans="28:53">
      <c r="AB574" s="7"/>
      <c r="BA574" s="81"/>
    </row>
    <row r="575" spans="28:53">
      <c r="AB575" s="7"/>
      <c r="BA575" s="81"/>
    </row>
    <row r="576" spans="28:53">
      <c r="AB576" s="7"/>
      <c r="BA576" s="81"/>
    </row>
    <row r="577" spans="28:53">
      <c r="AB577" s="7"/>
      <c r="BA577" s="81"/>
    </row>
    <row r="578" spans="28:53">
      <c r="AB578" s="7"/>
      <c r="BA578" s="81"/>
    </row>
    <row r="579" spans="28:53">
      <c r="AB579" s="7"/>
      <c r="BA579" s="81"/>
    </row>
    <row r="580" spans="28:53">
      <c r="AB580" s="7"/>
      <c r="BA580" s="81"/>
    </row>
    <row r="581" spans="28:53">
      <c r="AB581" s="7"/>
      <c r="BA581" s="81"/>
    </row>
    <row r="582" spans="28:53">
      <c r="AB582" s="7"/>
      <c r="BA582" s="81"/>
    </row>
    <row r="583" spans="28:53">
      <c r="AB583" s="7"/>
      <c r="BA583" s="81"/>
    </row>
    <row r="584" spans="28:53">
      <c r="AB584" s="7"/>
      <c r="BA584" s="81"/>
    </row>
    <row r="585" spans="28:53">
      <c r="AB585" s="7"/>
      <c r="BA585" s="81"/>
    </row>
    <row r="586" spans="28:53">
      <c r="AB586" s="7"/>
      <c r="BA586" s="81"/>
    </row>
    <row r="587" spans="28:53">
      <c r="AB587" s="7"/>
      <c r="BA587" s="81"/>
    </row>
    <row r="588" spans="28:53">
      <c r="AB588" s="7"/>
      <c r="BA588" s="81"/>
    </row>
    <row r="589" spans="28:53">
      <c r="AB589" s="7"/>
      <c r="BA589" s="81"/>
    </row>
    <row r="590" spans="28:53">
      <c r="AB590" s="7"/>
      <c r="BA590" s="81"/>
    </row>
    <row r="591" spans="28:53">
      <c r="AB591" s="7"/>
      <c r="BA591" s="81"/>
    </row>
    <row r="592" spans="28:53">
      <c r="AB592" s="7"/>
      <c r="BA592" s="81"/>
    </row>
    <row r="593" spans="28:53">
      <c r="AB593" s="7"/>
      <c r="BA593" s="81"/>
    </row>
    <row r="594" spans="28:53">
      <c r="AB594" s="7"/>
      <c r="BA594" s="81"/>
    </row>
    <row r="595" spans="28:53">
      <c r="AB595" s="7"/>
      <c r="BA595" s="81"/>
    </row>
    <row r="596" spans="28:53">
      <c r="AB596" s="7"/>
      <c r="BA596" s="81"/>
    </row>
    <row r="597" spans="28:53">
      <c r="AB597" s="7"/>
      <c r="BA597" s="81"/>
    </row>
    <row r="598" spans="28:53">
      <c r="AB598" s="7"/>
      <c r="BA598" s="81"/>
    </row>
    <row r="599" spans="28:53">
      <c r="AB599" s="7"/>
      <c r="BA599" s="81"/>
    </row>
    <row r="600" spans="28:53">
      <c r="AB600" s="7"/>
      <c r="BA600" s="81"/>
    </row>
    <row r="601" spans="28:53">
      <c r="AB601" s="7"/>
      <c r="BA601" s="81"/>
    </row>
    <row r="602" spans="28:53">
      <c r="AB602" s="7"/>
      <c r="BA602" s="81"/>
    </row>
    <row r="603" spans="28:53">
      <c r="AB603" s="7"/>
      <c r="BA603" s="81"/>
    </row>
    <row r="604" spans="28:53">
      <c r="AB604" s="7"/>
      <c r="BA604" s="81"/>
    </row>
    <row r="605" spans="28:53">
      <c r="AB605" s="7"/>
      <c r="BA605" s="81"/>
    </row>
    <row r="606" spans="28:53">
      <c r="AB606" s="7"/>
      <c r="BA606" s="81"/>
    </row>
    <row r="607" spans="28:53">
      <c r="AB607" s="7"/>
      <c r="BA607" s="81"/>
    </row>
    <row r="608" spans="28:53">
      <c r="AB608" s="7"/>
      <c r="BA608" s="81"/>
    </row>
    <row r="609" spans="28:53">
      <c r="AB609" s="7"/>
      <c r="BA609" s="81"/>
    </row>
    <row r="610" spans="28:53">
      <c r="AB610" s="7"/>
      <c r="BA610" s="81"/>
    </row>
    <row r="611" spans="28:53">
      <c r="AB611" s="7"/>
      <c r="BA611" s="81"/>
    </row>
    <row r="612" spans="28:53">
      <c r="AB612" s="7"/>
      <c r="BA612" s="81"/>
    </row>
    <row r="613" spans="28:53">
      <c r="AB613" s="7"/>
      <c r="BA613" s="81"/>
    </row>
    <row r="614" spans="28:53">
      <c r="AB614" s="7"/>
      <c r="BA614" s="81"/>
    </row>
    <row r="615" spans="28:53">
      <c r="AB615" s="7"/>
      <c r="BA615" s="81"/>
    </row>
    <row r="616" spans="28:53">
      <c r="AB616" s="7"/>
      <c r="BA616" s="81"/>
    </row>
    <row r="617" spans="28:53">
      <c r="AB617" s="7"/>
      <c r="BA617" s="81"/>
    </row>
    <row r="618" spans="28:53">
      <c r="AB618" s="7"/>
      <c r="BA618" s="81"/>
    </row>
    <row r="619" spans="28:53">
      <c r="AB619" s="7"/>
      <c r="BA619" s="81"/>
    </row>
    <row r="620" spans="28:53">
      <c r="AB620" s="7"/>
      <c r="BA620" s="81"/>
    </row>
    <row r="621" spans="28:53">
      <c r="AB621" s="7"/>
      <c r="BA621" s="81"/>
    </row>
    <row r="622" spans="28:53">
      <c r="AB622" s="7"/>
      <c r="BA622" s="81"/>
    </row>
    <row r="623" spans="28:53">
      <c r="AB623" s="7"/>
      <c r="BA623" s="81"/>
    </row>
    <row r="624" spans="28:53">
      <c r="AB624" s="7"/>
      <c r="BA624" s="81"/>
    </row>
    <row r="625" spans="28:53">
      <c r="AB625" s="7"/>
      <c r="BA625" s="81"/>
    </row>
    <row r="626" spans="28:53">
      <c r="AB626" s="7"/>
      <c r="BA626" s="81"/>
    </row>
    <row r="627" spans="28:53">
      <c r="AB627" s="7"/>
      <c r="BA627" s="81"/>
    </row>
    <row r="628" spans="28:53">
      <c r="AB628" s="7"/>
      <c r="BA628" s="81"/>
    </row>
    <row r="629" spans="28:53">
      <c r="AB629" s="7"/>
      <c r="BA629" s="81"/>
    </row>
    <row r="630" spans="28:53">
      <c r="AB630" s="7"/>
      <c r="BA630" s="81"/>
    </row>
    <row r="631" spans="28:53">
      <c r="AB631" s="7"/>
      <c r="BA631" s="81"/>
    </row>
    <row r="632" spans="28:53">
      <c r="AB632" s="7"/>
      <c r="BA632" s="81"/>
    </row>
    <row r="633" spans="28:53">
      <c r="AB633" s="7"/>
      <c r="BA633" s="81"/>
    </row>
    <row r="634" spans="28:53">
      <c r="AB634" s="7"/>
      <c r="BA634" s="81"/>
    </row>
    <row r="635" spans="28:53">
      <c r="AB635" s="7"/>
      <c r="BA635" s="81"/>
    </row>
    <row r="636" spans="28:53">
      <c r="AB636" s="7"/>
      <c r="BA636" s="81"/>
    </row>
    <row r="637" spans="28:53">
      <c r="AB637" s="7"/>
      <c r="BA637" s="81"/>
    </row>
    <row r="638" spans="28:53">
      <c r="AB638" s="7"/>
      <c r="BA638" s="81"/>
    </row>
    <row r="639" spans="28:53">
      <c r="AB639" s="7"/>
      <c r="BA639" s="81"/>
    </row>
    <row r="640" spans="28:53">
      <c r="AB640" s="7"/>
      <c r="BA640" s="81"/>
    </row>
    <row r="641" spans="28:53">
      <c r="AB641" s="7"/>
      <c r="BA641" s="81"/>
    </row>
    <row r="642" spans="28:53">
      <c r="AB642" s="7"/>
      <c r="BA642" s="81"/>
    </row>
    <row r="643" spans="28:53">
      <c r="AB643" s="7"/>
      <c r="BA643" s="81"/>
    </row>
    <row r="644" spans="28:53">
      <c r="AB644" s="7"/>
      <c r="BA644" s="81"/>
    </row>
    <row r="645" spans="28:53">
      <c r="AB645" s="7"/>
      <c r="BA645" s="81"/>
    </row>
    <row r="646" spans="28:53">
      <c r="AB646" s="7"/>
      <c r="BA646" s="81"/>
    </row>
    <row r="647" spans="28:53">
      <c r="AB647" s="7"/>
      <c r="BA647" s="81"/>
    </row>
    <row r="648" spans="28:53">
      <c r="AB648" s="7"/>
      <c r="BA648" s="81"/>
    </row>
    <row r="649" spans="28:53">
      <c r="AB649" s="7"/>
      <c r="BA649" s="81"/>
    </row>
    <row r="650" spans="28:53">
      <c r="AB650" s="7"/>
      <c r="BA650" s="81"/>
    </row>
    <row r="651" spans="28:53">
      <c r="AB651" s="7"/>
      <c r="BA651" s="81"/>
    </row>
    <row r="652" spans="28:53">
      <c r="AB652" s="7"/>
      <c r="BA652" s="81"/>
    </row>
    <row r="653" spans="28:53">
      <c r="AB653" s="7"/>
      <c r="BA653" s="81"/>
    </row>
    <row r="654" spans="28:53">
      <c r="AB654" s="7"/>
      <c r="BA654" s="81"/>
    </row>
    <row r="655" spans="28:53">
      <c r="AB655" s="7"/>
      <c r="BA655" s="81"/>
    </row>
    <row r="656" spans="28:53">
      <c r="AB656" s="7"/>
      <c r="BA656" s="81"/>
    </row>
    <row r="657" spans="28:53">
      <c r="AB657" s="7"/>
      <c r="BA657" s="81"/>
    </row>
    <row r="658" spans="28:53">
      <c r="AB658" s="7"/>
      <c r="BA658" s="81"/>
    </row>
    <row r="659" spans="28:53">
      <c r="AB659" s="7"/>
      <c r="BA659" s="81"/>
    </row>
    <row r="660" spans="28:53">
      <c r="AB660" s="7"/>
      <c r="BA660" s="81"/>
    </row>
    <row r="661" spans="28:53">
      <c r="AB661" s="7"/>
      <c r="BA661" s="81"/>
    </row>
    <row r="662" spans="28:53">
      <c r="AB662" s="7"/>
      <c r="BA662" s="81"/>
    </row>
    <row r="663" spans="28:53">
      <c r="AB663" s="7"/>
      <c r="BA663" s="81"/>
    </row>
    <row r="664" spans="28:53">
      <c r="AB664" s="7"/>
      <c r="BA664" s="81"/>
    </row>
    <row r="665" spans="28:53">
      <c r="AB665" s="7"/>
      <c r="BA665" s="81"/>
    </row>
    <row r="666" spans="28:53">
      <c r="AB666" s="7"/>
      <c r="BA666" s="81"/>
    </row>
    <row r="667" spans="28:53">
      <c r="AB667" s="7"/>
      <c r="BA667" s="81"/>
    </row>
    <row r="668" spans="28:53">
      <c r="AB668" s="7"/>
      <c r="BA668" s="81"/>
    </row>
    <row r="669" spans="28:53">
      <c r="AB669" s="7"/>
      <c r="BA669" s="81"/>
    </row>
    <row r="670" spans="28:53">
      <c r="AB670" s="7"/>
      <c r="BA670" s="81"/>
    </row>
    <row r="671" spans="28:53">
      <c r="AB671" s="7"/>
      <c r="BA671" s="81"/>
    </row>
    <row r="672" spans="28:53">
      <c r="AB672" s="7"/>
      <c r="BA672" s="81"/>
    </row>
    <row r="673" spans="28:53">
      <c r="AB673" s="7"/>
      <c r="BA673" s="81"/>
    </row>
    <row r="674" spans="28:53">
      <c r="AB674" s="7"/>
      <c r="BA674" s="81"/>
    </row>
    <row r="675" spans="28:53">
      <c r="AB675" s="7"/>
      <c r="BA675" s="81"/>
    </row>
    <row r="676" spans="28:53">
      <c r="AB676" s="7"/>
      <c r="BA676" s="81"/>
    </row>
    <row r="677" spans="28:53">
      <c r="AB677" s="7"/>
      <c r="BA677" s="81"/>
    </row>
    <row r="678" spans="28:53">
      <c r="AB678" s="7"/>
      <c r="BA678" s="81"/>
    </row>
    <row r="679" spans="28:53">
      <c r="AB679" s="7"/>
      <c r="BA679" s="81"/>
    </row>
    <row r="680" spans="28:53">
      <c r="AB680" s="7"/>
      <c r="BA680" s="81"/>
    </row>
    <row r="681" spans="28:53">
      <c r="AB681" s="7"/>
      <c r="BA681" s="81"/>
    </row>
    <row r="682" spans="28:53">
      <c r="AB682" s="7"/>
      <c r="BA682" s="81"/>
    </row>
    <row r="683" spans="28:53">
      <c r="AB683" s="7"/>
      <c r="BA683" s="81"/>
    </row>
    <row r="684" spans="28:53">
      <c r="AB684" s="7"/>
      <c r="BA684" s="81"/>
    </row>
    <row r="685" spans="28:53">
      <c r="AB685" s="7"/>
      <c r="BA685" s="81"/>
    </row>
    <row r="686" spans="28:53">
      <c r="AB686" s="7"/>
      <c r="BA686" s="81"/>
    </row>
    <row r="687" spans="28:53">
      <c r="AB687" s="7"/>
      <c r="BA687" s="81"/>
    </row>
    <row r="688" spans="28:53">
      <c r="AB688" s="7"/>
      <c r="BA688" s="81"/>
    </row>
    <row r="689" spans="28:53">
      <c r="AB689" s="7"/>
      <c r="BA689" s="81"/>
    </row>
    <row r="690" spans="28:53">
      <c r="AB690" s="7"/>
      <c r="BA690" s="81"/>
    </row>
    <row r="691" spans="28:53">
      <c r="AB691" s="7"/>
      <c r="BA691" s="81"/>
    </row>
    <row r="692" spans="28:53">
      <c r="AB692" s="7"/>
      <c r="BA692" s="81"/>
    </row>
    <row r="693" spans="28:53">
      <c r="AB693" s="7"/>
      <c r="BA693" s="81"/>
    </row>
    <row r="694" spans="28:53">
      <c r="AB694" s="7"/>
      <c r="BA694" s="81"/>
    </row>
    <row r="695" spans="28:53">
      <c r="AB695" s="7"/>
      <c r="BA695" s="81"/>
    </row>
    <row r="696" spans="28:53">
      <c r="AB696" s="7"/>
      <c r="BA696" s="81"/>
    </row>
    <row r="697" spans="28:53">
      <c r="AB697" s="7"/>
      <c r="BA697" s="81"/>
    </row>
    <row r="698" spans="28:53">
      <c r="AB698" s="7"/>
      <c r="BA698" s="81"/>
    </row>
    <row r="699" spans="28:53">
      <c r="AB699" s="7"/>
      <c r="BA699" s="81"/>
    </row>
    <row r="700" spans="28:53">
      <c r="AB700" s="7"/>
      <c r="BA700" s="81"/>
    </row>
    <row r="701" spans="28:53">
      <c r="AB701" s="7"/>
      <c r="BA701" s="81"/>
    </row>
    <row r="702" spans="28:53">
      <c r="AB702" s="7"/>
      <c r="BA702" s="81"/>
    </row>
    <row r="703" spans="28:53">
      <c r="AB703" s="7"/>
      <c r="BA703" s="81"/>
    </row>
    <row r="704" spans="28:53">
      <c r="AB704" s="7"/>
      <c r="BA704" s="81"/>
    </row>
    <row r="705" spans="28:53">
      <c r="AB705" s="7"/>
      <c r="BA705" s="81"/>
    </row>
    <row r="706" spans="28:53">
      <c r="AB706" s="7"/>
      <c r="BA706" s="81"/>
    </row>
    <row r="707" spans="28:53">
      <c r="AB707" s="7"/>
      <c r="BA707" s="81"/>
    </row>
    <row r="708" spans="28:53">
      <c r="AB708" s="7"/>
      <c r="BA708" s="81"/>
    </row>
    <row r="709" spans="28:53">
      <c r="AB709" s="7"/>
      <c r="BA709" s="81"/>
    </row>
    <row r="710" spans="28:53">
      <c r="AB710" s="7"/>
      <c r="BA710" s="81"/>
    </row>
    <row r="711" spans="28:53">
      <c r="AB711" s="7"/>
      <c r="BA711" s="81"/>
    </row>
    <row r="712" spans="28:53">
      <c r="AB712" s="7"/>
      <c r="BA712" s="81"/>
    </row>
    <row r="713" spans="28:53">
      <c r="AB713" s="7"/>
      <c r="BA713" s="81"/>
    </row>
    <row r="714" spans="28:53">
      <c r="AB714" s="7"/>
      <c r="BA714" s="81"/>
    </row>
    <row r="715" spans="28:53">
      <c r="AB715" s="7"/>
      <c r="BA715" s="81"/>
    </row>
    <row r="716" spans="28:53">
      <c r="AB716" s="7"/>
      <c r="BA716" s="81"/>
    </row>
    <row r="717" spans="28:53">
      <c r="AB717" s="7"/>
      <c r="BA717" s="81"/>
    </row>
    <row r="718" spans="28:53">
      <c r="AB718" s="7"/>
      <c r="BA718" s="81"/>
    </row>
    <row r="719" spans="28:53">
      <c r="AB719" s="7"/>
      <c r="BA719" s="81"/>
    </row>
    <row r="720" spans="28:53">
      <c r="AB720" s="7"/>
      <c r="BA720" s="81"/>
    </row>
    <row r="721" spans="28:53">
      <c r="AB721" s="7"/>
      <c r="BA721" s="81"/>
    </row>
    <row r="722" spans="28:53">
      <c r="AB722" s="7"/>
      <c r="BA722" s="81"/>
    </row>
    <row r="723" spans="28:53">
      <c r="AB723" s="7"/>
      <c r="BA723" s="81"/>
    </row>
    <row r="724" spans="28:53">
      <c r="AB724" s="7"/>
      <c r="BA724" s="81"/>
    </row>
    <row r="725" spans="28:53">
      <c r="AB725" s="7"/>
      <c r="BA725" s="81"/>
    </row>
    <row r="726" spans="28:53">
      <c r="AB726" s="7"/>
      <c r="BA726" s="81"/>
    </row>
    <row r="727" spans="28:53">
      <c r="AB727" s="7"/>
      <c r="BA727" s="81"/>
    </row>
    <row r="728" spans="28:53">
      <c r="AB728" s="7"/>
      <c r="BA728" s="81"/>
    </row>
    <row r="729" spans="28:53">
      <c r="AB729" s="7"/>
      <c r="BA729" s="81"/>
    </row>
    <row r="730" spans="28:53">
      <c r="AB730" s="7"/>
      <c r="BA730" s="81"/>
    </row>
    <row r="731" spans="28:53">
      <c r="AB731" s="7"/>
      <c r="BA731" s="81"/>
    </row>
    <row r="732" spans="28:53">
      <c r="AB732" s="7"/>
      <c r="BA732" s="81"/>
    </row>
    <row r="733" spans="28:53">
      <c r="AB733" s="7"/>
      <c r="BA733" s="81"/>
    </row>
    <row r="734" spans="28:53">
      <c r="AB734" s="7"/>
      <c r="BA734" s="81"/>
    </row>
    <row r="735" spans="28:53">
      <c r="AB735" s="7"/>
      <c r="BA735" s="81"/>
    </row>
    <row r="736" spans="28:53">
      <c r="AB736" s="7"/>
      <c r="BA736" s="81"/>
    </row>
    <row r="737" spans="28:53">
      <c r="AB737" s="7"/>
      <c r="BA737" s="81"/>
    </row>
    <row r="738" spans="28:53">
      <c r="AB738" s="7"/>
      <c r="BA738" s="81"/>
    </row>
    <row r="739" spans="28:53">
      <c r="AB739" s="7"/>
      <c r="BA739" s="81"/>
    </row>
    <row r="740" spans="28:53">
      <c r="AB740" s="7"/>
      <c r="BA740" s="81"/>
    </row>
    <row r="741" spans="28:53">
      <c r="AB741" s="7"/>
      <c r="BA741" s="81"/>
    </row>
    <row r="742" spans="28:53">
      <c r="AB742" s="7"/>
      <c r="BA742" s="81"/>
    </row>
    <row r="743" spans="28:53">
      <c r="AB743" s="7"/>
      <c r="BA743" s="81"/>
    </row>
    <row r="744" spans="28:53">
      <c r="AB744" s="7"/>
      <c r="BA744" s="81"/>
    </row>
    <row r="745" spans="28:53">
      <c r="AB745" s="7"/>
      <c r="BA745" s="81"/>
    </row>
    <row r="746" spans="28:53">
      <c r="AB746" s="7"/>
      <c r="BA746" s="81"/>
    </row>
    <row r="747" spans="28:53">
      <c r="AB747" s="7"/>
      <c r="BA747" s="81"/>
    </row>
    <row r="748" spans="28:53">
      <c r="AB748" s="7"/>
      <c r="BA748" s="81"/>
    </row>
    <row r="749" spans="28:53">
      <c r="AB749" s="7"/>
      <c r="BA749" s="81"/>
    </row>
    <row r="750" spans="28:53">
      <c r="AB750" s="7"/>
      <c r="BA750" s="81"/>
    </row>
    <row r="751" spans="28:53">
      <c r="AB751" s="7"/>
      <c r="BA751" s="81"/>
    </row>
    <row r="752" spans="28:53">
      <c r="AB752" s="7"/>
      <c r="BA752" s="81"/>
    </row>
    <row r="753" spans="28:53">
      <c r="AB753" s="7"/>
      <c r="BA753" s="81"/>
    </row>
    <row r="754" spans="28:53">
      <c r="AB754" s="7"/>
      <c r="BA754" s="81"/>
    </row>
    <row r="755" spans="28:53">
      <c r="AB755" s="7"/>
      <c r="BA755" s="81"/>
    </row>
    <row r="756" spans="28:53">
      <c r="AB756" s="7"/>
      <c r="BA756" s="81"/>
    </row>
    <row r="757" spans="28:53">
      <c r="AB757" s="7"/>
      <c r="BA757" s="81"/>
    </row>
    <row r="758" spans="28:53">
      <c r="AB758" s="7"/>
      <c r="BA758" s="81"/>
    </row>
    <row r="759" spans="28:53">
      <c r="AB759" s="7"/>
      <c r="BA759" s="81"/>
    </row>
    <row r="760" spans="28:53">
      <c r="AB760" s="7"/>
      <c r="BA760" s="81"/>
    </row>
    <row r="761" spans="28:53">
      <c r="AB761" s="7"/>
      <c r="BA761" s="81"/>
    </row>
    <row r="762" spans="28:53">
      <c r="AB762" s="7"/>
      <c r="BA762" s="81"/>
    </row>
    <row r="763" spans="28:53">
      <c r="AB763" s="7"/>
      <c r="BA763" s="81"/>
    </row>
    <row r="764" spans="28:53">
      <c r="AB764" s="7"/>
      <c r="BA764" s="81"/>
    </row>
    <row r="765" spans="28:53">
      <c r="AB765" s="7"/>
      <c r="BA765" s="81"/>
    </row>
    <row r="766" spans="28:53">
      <c r="AB766" s="7"/>
      <c r="BA766" s="81"/>
    </row>
    <row r="767" spans="28:53">
      <c r="AB767" s="7"/>
      <c r="BA767" s="81"/>
    </row>
    <row r="768" spans="28:53">
      <c r="AB768" s="7"/>
      <c r="BA768" s="81"/>
    </row>
    <row r="769" spans="28:53">
      <c r="AB769" s="7"/>
      <c r="BA769" s="81"/>
    </row>
    <row r="770" spans="28:53">
      <c r="AB770" s="7"/>
      <c r="BA770" s="81"/>
    </row>
    <row r="771" spans="28:53">
      <c r="AB771" s="7"/>
      <c r="BA771" s="81"/>
    </row>
    <row r="772" spans="28:53">
      <c r="AB772" s="7"/>
      <c r="BA772" s="81"/>
    </row>
    <row r="773" spans="28:53">
      <c r="AB773" s="7"/>
      <c r="BA773" s="81"/>
    </row>
    <row r="774" spans="28:53">
      <c r="AB774" s="7"/>
      <c r="BA774" s="81"/>
    </row>
    <row r="775" spans="28:53">
      <c r="AB775" s="7"/>
      <c r="BA775" s="81"/>
    </row>
    <row r="776" spans="28:53">
      <c r="AB776" s="7"/>
      <c r="BA776" s="81"/>
    </row>
    <row r="777" spans="28:53">
      <c r="AB777" s="7"/>
      <c r="BA777" s="81"/>
    </row>
    <row r="778" spans="28:53">
      <c r="AB778" s="7"/>
      <c r="BA778" s="81"/>
    </row>
    <row r="779" spans="28:53">
      <c r="AB779" s="7"/>
      <c r="BA779" s="81"/>
    </row>
    <row r="780" spans="28:53">
      <c r="AB780" s="7"/>
      <c r="BA780" s="81"/>
    </row>
    <row r="781" spans="28:53">
      <c r="AB781" s="7"/>
      <c r="BA781" s="81"/>
    </row>
    <row r="782" spans="28:53">
      <c r="AB782" s="7"/>
      <c r="BA782" s="81"/>
    </row>
    <row r="783" spans="28:53">
      <c r="AB783" s="7"/>
      <c r="BA783" s="81"/>
    </row>
    <row r="784" spans="28:53">
      <c r="AB784" s="7"/>
      <c r="BA784" s="81"/>
    </row>
    <row r="785" spans="28:53">
      <c r="AB785" s="7"/>
      <c r="BA785" s="81"/>
    </row>
    <row r="786" spans="28:53">
      <c r="AB786" s="7"/>
      <c r="BA786" s="81"/>
    </row>
    <row r="787" spans="28:53">
      <c r="AB787" s="7"/>
      <c r="BA787" s="81"/>
    </row>
    <row r="788" spans="28:53">
      <c r="AB788" s="7"/>
      <c r="BA788" s="81"/>
    </row>
    <row r="789" spans="28:53">
      <c r="AB789" s="7"/>
      <c r="BA789" s="81"/>
    </row>
    <row r="790" spans="28:53">
      <c r="AB790" s="7"/>
      <c r="BA790" s="81"/>
    </row>
    <row r="791" spans="28:53">
      <c r="AB791" s="7"/>
      <c r="BA791" s="81"/>
    </row>
    <row r="792" spans="28:53">
      <c r="AB792" s="7"/>
      <c r="BA792" s="81"/>
    </row>
    <row r="793" spans="28:53">
      <c r="AB793" s="7"/>
      <c r="BA793" s="81"/>
    </row>
    <row r="794" spans="28:53">
      <c r="AB794" s="7"/>
      <c r="BA794" s="81"/>
    </row>
    <row r="795" spans="28:53">
      <c r="AB795" s="7"/>
      <c r="BA795" s="81"/>
    </row>
    <row r="796" spans="28:53">
      <c r="AB796" s="7"/>
      <c r="BA796" s="81"/>
    </row>
    <row r="797" spans="28:53">
      <c r="AB797" s="7"/>
      <c r="BA797" s="81"/>
    </row>
    <row r="798" spans="28:53">
      <c r="AB798" s="7"/>
      <c r="BA798" s="81"/>
    </row>
    <row r="799" spans="28:53">
      <c r="AB799" s="7"/>
      <c r="BA799" s="81"/>
    </row>
    <row r="800" spans="28:53">
      <c r="AB800" s="7"/>
      <c r="BA800" s="81"/>
    </row>
    <row r="801" spans="28:53">
      <c r="AB801" s="7"/>
      <c r="BA801" s="81"/>
    </row>
    <row r="802" spans="28:53">
      <c r="AB802" s="7"/>
      <c r="BA802" s="81"/>
    </row>
    <row r="803" spans="28:53">
      <c r="AB803" s="7"/>
      <c r="BA803" s="81"/>
    </row>
    <row r="804" spans="28:53">
      <c r="AB804" s="7"/>
      <c r="BA804" s="81"/>
    </row>
    <row r="805" spans="28:53">
      <c r="AB805" s="7"/>
      <c r="BA805" s="81"/>
    </row>
    <row r="806" spans="28:53">
      <c r="AB806" s="7"/>
      <c r="BA806" s="81"/>
    </row>
    <row r="807" spans="28:53">
      <c r="AB807" s="7"/>
      <c r="BA807" s="81"/>
    </row>
    <row r="808" spans="28:53">
      <c r="AB808" s="7"/>
      <c r="BA808" s="81"/>
    </row>
    <row r="809" spans="28:53">
      <c r="AB809" s="7"/>
      <c r="BA809" s="81"/>
    </row>
    <row r="810" spans="28:53">
      <c r="AB810" s="7"/>
      <c r="BA810" s="81"/>
    </row>
    <row r="811" spans="28:53">
      <c r="AB811" s="7"/>
      <c r="BA811" s="81"/>
    </row>
    <row r="812" spans="28:53">
      <c r="AB812" s="7"/>
      <c r="BA812" s="81"/>
    </row>
    <row r="813" spans="28:53">
      <c r="AB813" s="7"/>
      <c r="BA813" s="81"/>
    </row>
    <row r="814" spans="28:53">
      <c r="AB814" s="7"/>
      <c r="BA814" s="81"/>
    </row>
    <row r="815" spans="28:53">
      <c r="AB815" s="7"/>
      <c r="BA815" s="81"/>
    </row>
    <row r="816" spans="28:53">
      <c r="AB816" s="7"/>
      <c r="BA816" s="81"/>
    </row>
    <row r="817" spans="28:53">
      <c r="AB817" s="7"/>
      <c r="BA817" s="81"/>
    </row>
    <row r="818" spans="28:53">
      <c r="AB818" s="7"/>
      <c r="BA818" s="81"/>
    </row>
    <row r="819" spans="28:53">
      <c r="AB819" s="7"/>
      <c r="BA819" s="81"/>
    </row>
    <row r="820" spans="28:53">
      <c r="AB820" s="7"/>
      <c r="BA820" s="81"/>
    </row>
    <row r="821" spans="28:53">
      <c r="AB821" s="7"/>
      <c r="BA821" s="81"/>
    </row>
    <row r="822" spans="28:53">
      <c r="AB822" s="7"/>
      <c r="BA822" s="81"/>
    </row>
    <row r="823" spans="28:53">
      <c r="AB823" s="7"/>
      <c r="BA823" s="81"/>
    </row>
    <row r="824" spans="28:53">
      <c r="AB824" s="7"/>
      <c r="BA824" s="81"/>
    </row>
    <row r="825" spans="28:53">
      <c r="AB825" s="7"/>
      <c r="BA825" s="81"/>
    </row>
    <row r="826" spans="28:53">
      <c r="AB826" s="7"/>
      <c r="BA826" s="81"/>
    </row>
    <row r="827" spans="28:53">
      <c r="AB827" s="7"/>
      <c r="BA827" s="81"/>
    </row>
    <row r="828" spans="28:53">
      <c r="AB828" s="7"/>
      <c r="BA828" s="81"/>
    </row>
    <row r="829" spans="28:53">
      <c r="AB829" s="7"/>
      <c r="BA829" s="81"/>
    </row>
    <row r="830" spans="28:53">
      <c r="AB830" s="7"/>
      <c r="BA830" s="81"/>
    </row>
    <row r="831" spans="28:53">
      <c r="AB831" s="7"/>
      <c r="BA831" s="81"/>
    </row>
    <row r="832" spans="28:53">
      <c r="AB832" s="7"/>
      <c r="BA832" s="81"/>
    </row>
    <row r="833" spans="28:53">
      <c r="AB833" s="7"/>
      <c r="BA833" s="81"/>
    </row>
    <row r="834" spans="28:53">
      <c r="AB834" s="7"/>
      <c r="BA834" s="81"/>
    </row>
    <row r="835" spans="28:53">
      <c r="AB835" s="7"/>
      <c r="BA835" s="81"/>
    </row>
    <row r="836" spans="28:53">
      <c r="AB836" s="7"/>
      <c r="BA836" s="81"/>
    </row>
    <row r="837" spans="28:53">
      <c r="AB837" s="7"/>
      <c r="BA837" s="81"/>
    </row>
    <row r="838" spans="28:53">
      <c r="AB838" s="7"/>
      <c r="BA838" s="81"/>
    </row>
    <row r="839" spans="28:53">
      <c r="AB839" s="7"/>
      <c r="BA839" s="81"/>
    </row>
    <row r="840" spans="28:53">
      <c r="AB840" s="7"/>
      <c r="BA840" s="81"/>
    </row>
    <row r="841" spans="28:53">
      <c r="AB841" s="7"/>
      <c r="BA841" s="81"/>
    </row>
    <row r="842" spans="28:53">
      <c r="AB842" s="7"/>
      <c r="BA842" s="81"/>
    </row>
    <row r="843" spans="28:53">
      <c r="AB843" s="7"/>
      <c r="BA843" s="81"/>
    </row>
    <row r="844" spans="28:53">
      <c r="AB844" s="7"/>
      <c r="BA844" s="81"/>
    </row>
    <row r="845" spans="28:53">
      <c r="AB845" s="7"/>
      <c r="BA845" s="81"/>
    </row>
    <row r="846" spans="28:53">
      <c r="AB846" s="7"/>
      <c r="BA846" s="81"/>
    </row>
    <row r="847" spans="28:53">
      <c r="AB847" s="7"/>
      <c r="BA847" s="81"/>
    </row>
    <row r="848" spans="28:53">
      <c r="AB848" s="7"/>
      <c r="BA848" s="81"/>
    </row>
    <row r="849" spans="28:53">
      <c r="AB849" s="7"/>
      <c r="BA849" s="81"/>
    </row>
    <row r="850" spans="28:53">
      <c r="AB850" s="7"/>
      <c r="BA850" s="81"/>
    </row>
    <row r="851" spans="28:53">
      <c r="AB851" s="7"/>
      <c r="BA851" s="81"/>
    </row>
    <row r="852" spans="28:53">
      <c r="AB852" s="7"/>
      <c r="BA852" s="81"/>
    </row>
    <row r="853" spans="28:53">
      <c r="AB853" s="7"/>
      <c r="BA853" s="81"/>
    </row>
    <row r="854" spans="28:53">
      <c r="AB854" s="7"/>
      <c r="BA854" s="81"/>
    </row>
    <row r="855" spans="28:53">
      <c r="AB855" s="7"/>
      <c r="BA855" s="81"/>
    </row>
    <row r="856" spans="28:53">
      <c r="AB856" s="7"/>
      <c r="BA856" s="81"/>
    </row>
    <row r="857" spans="28:53">
      <c r="AB857" s="7"/>
      <c r="BA857" s="81"/>
    </row>
    <row r="858" spans="28:53">
      <c r="AB858" s="7"/>
      <c r="BA858" s="81"/>
    </row>
    <row r="859" spans="28:53">
      <c r="AB859" s="7"/>
      <c r="BA859" s="81"/>
    </row>
    <row r="860" spans="28:53">
      <c r="AB860" s="7"/>
      <c r="BA860" s="81"/>
    </row>
    <row r="861" spans="28:53">
      <c r="AB861" s="7"/>
      <c r="BA861" s="81"/>
    </row>
    <row r="862" spans="28:53">
      <c r="AB862" s="7"/>
      <c r="BA862" s="81"/>
    </row>
    <row r="863" spans="28:53">
      <c r="AB863" s="7"/>
      <c r="BA863" s="81"/>
    </row>
    <row r="864" spans="28:53">
      <c r="AB864" s="7"/>
      <c r="BA864" s="81"/>
    </row>
    <row r="865" spans="28:53">
      <c r="AB865" s="7"/>
      <c r="BA865" s="81"/>
    </row>
    <row r="866" spans="28:53">
      <c r="AB866" s="7"/>
      <c r="BA866" s="81"/>
    </row>
    <row r="867" spans="28:53">
      <c r="AB867" s="7"/>
      <c r="BA867" s="81"/>
    </row>
    <row r="868" spans="28:53">
      <c r="AB868" s="7"/>
      <c r="BA868" s="81"/>
    </row>
    <row r="869" spans="28:53">
      <c r="AB869" s="7"/>
      <c r="BA869" s="81"/>
    </row>
    <row r="870" spans="28:53">
      <c r="AB870" s="7"/>
      <c r="BA870" s="81"/>
    </row>
    <row r="871" spans="28:53">
      <c r="AB871" s="7"/>
      <c r="BA871" s="81"/>
    </row>
    <row r="872" spans="28:53">
      <c r="AB872" s="7"/>
      <c r="BA872" s="81"/>
    </row>
    <row r="873" spans="28:53">
      <c r="AB873" s="7"/>
      <c r="BA873" s="81"/>
    </row>
    <row r="874" spans="28:53">
      <c r="AB874" s="7"/>
      <c r="BA874" s="81"/>
    </row>
    <row r="875" spans="28:53">
      <c r="AB875" s="7"/>
      <c r="BA875" s="81"/>
    </row>
    <row r="876" spans="28:53">
      <c r="AB876" s="7"/>
      <c r="BA876" s="81"/>
    </row>
    <row r="877" spans="28:53">
      <c r="AB877" s="7"/>
      <c r="BA877" s="81"/>
    </row>
    <row r="878" spans="28:53">
      <c r="AB878" s="7"/>
      <c r="BA878" s="81"/>
    </row>
    <row r="879" spans="28:53">
      <c r="AB879" s="7"/>
      <c r="BA879" s="81"/>
    </row>
    <row r="880" spans="28:53">
      <c r="AB880" s="7"/>
      <c r="BA880" s="81"/>
    </row>
    <row r="881" spans="28:53">
      <c r="AB881" s="7"/>
      <c r="BA881" s="81"/>
    </row>
    <row r="882" spans="28:53">
      <c r="AB882" s="7"/>
      <c r="BA882" s="81"/>
    </row>
    <row r="883" spans="28:53">
      <c r="AB883" s="7"/>
      <c r="BA883" s="81"/>
    </row>
    <row r="884" spans="28:53">
      <c r="AB884" s="7"/>
      <c r="BA884" s="81"/>
    </row>
    <row r="885" spans="28:53">
      <c r="AB885" s="7"/>
      <c r="BA885" s="81"/>
    </row>
    <row r="886" spans="28:53">
      <c r="AB886" s="7"/>
      <c r="BA886" s="81"/>
    </row>
    <row r="887" spans="28:53">
      <c r="AB887" s="7"/>
      <c r="BA887" s="81"/>
    </row>
    <row r="888" spans="28:53">
      <c r="AB888" s="7"/>
      <c r="BA888" s="81"/>
    </row>
    <row r="889" spans="28:53">
      <c r="AB889" s="7"/>
      <c r="BA889" s="81"/>
    </row>
    <row r="890" spans="28:53">
      <c r="AB890" s="7"/>
      <c r="BA890" s="81"/>
    </row>
    <row r="891" spans="28:53">
      <c r="AB891" s="7"/>
      <c r="BA891" s="81"/>
    </row>
    <row r="892" spans="28:53">
      <c r="AB892" s="7"/>
      <c r="BA892" s="81"/>
    </row>
    <row r="893" spans="28:53">
      <c r="AB893" s="7"/>
      <c r="BA893" s="81"/>
    </row>
    <row r="894" spans="28:53">
      <c r="AB894" s="7"/>
      <c r="BA894" s="81"/>
    </row>
    <row r="895" spans="28:53">
      <c r="AB895" s="7"/>
      <c r="BA895" s="81"/>
    </row>
    <row r="896" spans="28:53">
      <c r="AB896" s="7"/>
      <c r="BA896" s="81"/>
    </row>
    <row r="897" spans="28:53">
      <c r="AB897" s="7"/>
      <c r="BA897" s="81"/>
    </row>
    <row r="898" spans="28:53">
      <c r="AB898" s="7"/>
      <c r="BA898" s="81"/>
    </row>
    <row r="899" spans="28:53">
      <c r="AB899" s="7"/>
      <c r="BA899" s="81"/>
    </row>
    <row r="900" spans="28:53">
      <c r="AB900" s="7"/>
      <c r="BA900" s="81"/>
    </row>
    <row r="901" spans="28:53">
      <c r="AB901" s="7"/>
      <c r="BA901" s="81"/>
    </row>
    <row r="902" spans="28:53">
      <c r="AB902" s="7"/>
      <c r="BA902" s="81"/>
    </row>
    <row r="903" spans="28:53">
      <c r="AB903" s="7"/>
      <c r="BA903" s="81"/>
    </row>
    <row r="904" spans="28:53">
      <c r="AB904" s="7"/>
      <c r="BA904" s="81"/>
    </row>
    <row r="905" spans="28:53">
      <c r="AB905" s="7"/>
      <c r="BA905" s="81"/>
    </row>
    <row r="906" spans="28:53">
      <c r="AB906" s="7"/>
      <c r="BA906" s="81"/>
    </row>
    <row r="907" spans="28:53">
      <c r="AB907" s="7"/>
      <c r="BA907" s="81"/>
    </row>
    <row r="908" spans="28:53">
      <c r="AB908" s="7"/>
      <c r="BA908" s="81"/>
    </row>
    <row r="909" spans="28:53">
      <c r="AB909" s="7"/>
      <c r="BA909" s="81"/>
    </row>
    <row r="910" spans="28:53">
      <c r="AB910" s="7"/>
      <c r="BA910" s="81"/>
    </row>
    <row r="911" spans="28:53">
      <c r="AB911" s="7"/>
      <c r="BA911" s="81"/>
    </row>
    <row r="912" spans="28:53">
      <c r="AB912" s="7"/>
      <c r="BA912" s="81"/>
    </row>
    <row r="913" spans="28:53">
      <c r="AB913" s="7"/>
      <c r="BA913" s="81"/>
    </row>
    <row r="914" spans="28:53">
      <c r="AB914" s="7"/>
      <c r="BA914" s="81"/>
    </row>
    <row r="915" spans="28:53">
      <c r="AB915" s="7"/>
      <c r="BA915" s="81"/>
    </row>
    <row r="916" spans="28:53">
      <c r="AB916" s="7"/>
      <c r="BA916" s="81"/>
    </row>
    <row r="917" spans="28:53">
      <c r="AB917" s="7"/>
      <c r="BA917" s="81"/>
    </row>
    <row r="918" spans="28:53">
      <c r="AB918" s="7"/>
      <c r="BA918" s="81"/>
    </row>
    <row r="919" spans="28:53">
      <c r="AB919" s="7"/>
      <c r="BA919" s="81"/>
    </row>
    <row r="920" spans="28:53">
      <c r="AB920" s="7"/>
      <c r="BA920" s="81"/>
    </row>
    <row r="921" spans="28:53">
      <c r="AB921" s="7"/>
      <c r="BA921" s="81"/>
    </row>
    <row r="922" spans="28:53">
      <c r="AB922" s="7"/>
      <c r="BA922" s="81"/>
    </row>
    <row r="923" spans="28:53">
      <c r="AB923" s="7"/>
      <c r="BA923" s="81"/>
    </row>
    <row r="924" spans="28:53">
      <c r="AB924" s="7"/>
      <c r="BA924" s="81"/>
    </row>
    <row r="925" spans="28:53">
      <c r="AB925" s="7"/>
      <c r="BA925" s="81"/>
    </row>
    <row r="926" spans="28:53">
      <c r="AB926" s="7"/>
      <c r="BA926" s="81"/>
    </row>
    <row r="927" spans="28:53">
      <c r="AB927" s="7"/>
      <c r="BA927" s="81"/>
    </row>
    <row r="928" spans="28:53">
      <c r="AB928" s="7"/>
      <c r="BA928" s="81"/>
    </row>
    <row r="929" spans="28:53">
      <c r="AB929" s="7"/>
      <c r="BA929" s="81"/>
    </row>
    <row r="930" spans="28:53">
      <c r="AB930" s="7"/>
      <c r="BA930" s="81"/>
    </row>
    <row r="931" spans="28:53">
      <c r="AB931" s="7"/>
      <c r="BA931" s="81"/>
    </row>
    <row r="932" spans="28:53">
      <c r="AB932" s="7"/>
      <c r="BA932" s="81"/>
    </row>
    <row r="933" spans="28:53">
      <c r="AB933" s="7"/>
      <c r="BA933" s="81"/>
    </row>
    <row r="934" spans="28:53">
      <c r="AB934" s="7"/>
      <c r="BA934" s="81"/>
    </row>
    <row r="935" spans="28:53">
      <c r="AB935" s="7"/>
      <c r="BA935" s="81"/>
    </row>
    <row r="936" spans="28:53">
      <c r="AB936" s="7"/>
      <c r="BA936" s="81"/>
    </row>
    <row r="937" spans="28:53">
      <c r="AB937" s="7"/>
      <c r="BA937" s="81"/>
    </row>
    <row r="938" spans="28:53">
      <c r="AB938" s="7"/>
      <c r="BA938" s="81"/>
    </row>
    <row r="939" spans="28:53">
      <c r="AB939" s="7"/>
      <c r="BA939" s="81"/>
    </row>
    <row r="940" spans="28:53">
      <c r="AB940" s="7"/>
      <c r="BA940" s="81"/>
    </row>
    <row r="941" spans="28:53">
      <c r="AB941" s="7"/>
      <c r="BA941" s="81"/>
    </row>
    <row r="942" spans="28:53">
      <c r="AB942" s="7"/>
      <c r="BA942" s="81"/>
    </row>
    <row r="943" spans="28:53">
      <c r="AB943" s="7"/>
      <c r="BA943" s="81"/>
    </row>
    <row r="944" spans="28:53">
      <c r="AB944" s="7"/>
      <c r="BA944" s="81"/>
    </row>
    <row r="945" spans="28:53">
      <c r="AB945" s="7"/>
      <c r="BA945" s="81"/>
    </row>
    <row r="946" spans="28:53">
      <c r="AB946" s="7"/>
      <c r="BA946" s="81"/>
    </row>
    <row r="947" spans="28:53">
      <c r="AB947" s="7"/>
      <c r="BA947" s="81"/>
    </row>
    <row r="948" spans="28:53">
      <c r="AB948" s="7"/>
      <c r="BA948" s="81"/>
    </row>
    <row r="949" spans="28:53">
      <c r="AB949" s="7"/>
      <c r="BA949" s="81"/>
    </row>
    <row r="950" spans="28:53">
      <c r="AB950" s="7"/>
      <c r="BA950" s="81"/>
    </row>
    <row r="951" spans="28:53">
      <c r="AB951" s="7"/>
      <c r="BA951" s="81"/>
    </row>
    <row r="952" spans="28:53">
      <c r="AB952" s="7"/>
      <c r="BA952" s="81"/>
    </row>
    <row r="953" spans="28:53">
      <c r="AB953" s="7"/>
      <c r="BA953" s="81"/>
    </row>
    <row r="954" spans="28:53">
      <c r="AB954" s="7"/>
      <c r="BA954" s="81"/>
    </row>
    <row r="955" spans="28:53">
      <c r="AB955" s="7"/>
      <c r="BA955" s="81"/>
    </row>
    <row r="956" spans="28:53">
      <c r="AB956" s="7"/>
      <c r="BA956" s="81"/>
    </row>
    <row r="957" spans="28:53">
      <c r="AB957" s="7"/>
      <c r="BA957" s="81"/>
    </row>
    <row r="958" spans="28:53">
      <c r="AB958" s="7"/>
      <c r="BA958" s="81"/>
    </row>
    <row r="959" spans="28:53">
      <c r="AB959" s="7"/>
      <c r="BA959" s="81"/>
    </row>
    <row r="960" spans="28:53">
      <c r="AB960" s="7"/>
      <c r="BA960" s="81"/>
    </row>
    <row r="961" spans="28:53">
      <c r="AB961" s="7"/>
      <c r="BA961" s="81"/>
    </row>
    <row r="962" spans="28:53">
      <c r="AB962" s="7"/>
      <c r="BA962" s="81"/>
    </row>
    <row r="963" spans="28:53">
      <c r="AB963" s="7"/>
      <c r="BA963" s="81"/>
    </row>
    <row r="964" spans="28:53">
      <c r="AB964" s="7"/>
      <c r="BA964" s="81"/>
    </row>
    <row r="965" spans="28:53">
      <c r="AB965" s="7"/>
      <c r="BA965" s="81"/>
    </row>
    <row r="966" spans="28:53">
      <c r="AB966" s="7"/>
      <c r="BA966" s="81"/>
    </row>
    <row r="967" spans="28:53">
      <c r="AB967" s="7"/>
      <c r="BA967" s="81"/>
    </row>
    <row r="968" spans="28:53">
      <c r="AB968" s="7"/>
      <c r="BA968" s="81"/>
    </row>
    <row r="969" spans="28:53">
      <c r="AB969" s="7"/>
      <c r="BA969" s="81"/>
    </row>
    <row r="970" spans="28:53">
      <c r="AB970" s="7"/>
      <c r="BA970" s="81"/>
    </row>
    <row r="971" spans="28:53">
      <c r="AB971" s="7"/>
      <c r="BA971" s="81"/>
    </row>
    <row r="972" spans="28:53">
      <c r="AB972" s="7"/>
      <c r="BA972" s="81"/>
    </row>
    <row r="973" spans="28:53">
      <c r="AB973" s="7"/>
      <c r="BA973" s="81"/>
    </row>
    <row r="974" spans="28:53">
      <c r="AB974" s="7"/>
      <c r="BA974" s="81"/>
    </row>
    <row r="975" spans="28:53">
      <c r="AB975" s="7"/>
      <c r="BA975" s="81"/>
    </row>
    <row r="976" spans="28:53">
      <c r="AB976" s="7"/>
      <c r="BA976" s="81"/>
    </row>
    <row r="977" spans="28:53">
      <c r="AB977" s="7"/>
      <c r="BA977" s="81"/>
    </row>
    <row r="978" spans="28:53">
      <c r="AB978" s="7"/>
      <c r="BA978" s="81"/>
    </row>
    <row r="979" spans="28:53">
      <c r="AB979" s="7"/>
      <c r="BA979" s="81"/>
    </row>
    <row r="980" spans="28:53">
      <c r="AB980" s="7"/>
      <c r="BA980" s="81"/>
    </row>
    <row r="981" spans="28:53">
      <c r="AB981" s="7"/>
      <c r="BA981" s="81"/>
    </row>
    <row r="982" spans="28:53">
      <c r="AB982" s="7"/>
      <c r="BA982" s="81"/>
    </row>
    <row r="983" spans="28:53">
      <c r="AB983" s="7"/>
      <c r="BA983" s="81"/>
    </row>
    <row r="984" spans="28:53">
      <c r="AB984" s="7"/>
      <c r="BA984" s="81"/>
    </row>
    <row r="985" spans="28:53">
      <c r="AB985" s="7"/>
      <c r="BA985" s="81"/>
    </row>
    <row r="986" spans="28:53">
      <c r="AB986" s="7"/>
      <c r="BA986" s="81"/>
    </row>
    <row r="987" spans="28:53">
      <c r="AB987" s="7"/>
      <c r="BA987" s="81"/>
    </row>
    <row r="988" spans="28:53">
      <c r="AB988" s="7"/>
      <c r="BA988" s="81"/>
    </row>
    <row r="989" spans="28:53">
      <c r="AB989" s="7"/>
      <c r="BA989" s="81"/>
    </row>
    <row r="990" spans="28:53">
      <c r="AB990" s="7"/>
      <c r="BA990" s="81"/>
    </row>
    <row r="991" spans="28:53">
      <c r="AB991" s="7"/>
      <c r="BA991" s="81"/>
    </row>
    <row r="992" spans="28:53">
      <c r="AB992" s="7"/>
      <c r="BA992" s="81"/>
    </row>
    <row r="993" spans="28:53">
      <c r="AB993" s="7"/>
      <c r="BA993" s="81"/>
    </row>
    <row r="994" spans="28:53">
      <c r="AB994" s="7"/>
      <c r="BA994" s="81"/>
    </row>
    <row r="995" spans="28:53">
      <c r="AB995" s="7"/>
      <c r="BA995" s="81"/>
    </row>
    <row r="996" spans="28:53">
      <c r="AB996" s="7"/>
      <c r="BA996" s="81"/>
    </row>
    <row r="997" spans="28:53">
      <c r="AB997" s="7"/>
      <c r="BA997" s="81"/>
    </row>
    <row r="998" spans="28:53">
      <c r="AB998" s="7"/>
      <c r="BA998" s="81"/>
    </row>
    <row r="999" spans="28:53">
      <c r="AB999" s="7"/>
      <c r="BA999" s="81"/>
    </row>
    <row r="1000" spans="28:53">
      <c r="AB1000" s="7"/>
      <c r="BA1000" s="81"/>
    </row>
    <row r="1001" spans="28:53">
      <c r="AB1001" s="7"/>
      <c r="BA1001" s="81"/>
    </row>
    <row r="1002" spans="28:53">
      <c r="AB1002" s="7"/>
      <c r="BA1002" s="81"/>
    </row>
    <row r="1003" spans="28:53">
      <c r="AB1003" s="7"/>
      <c r="BA1003" s="81"/>
    </row>
    <row r="1004" spans="28:53">
      <c r="AB1004" s="7"/>
      <c r="BA1004" s="81"/>
    </row>
    <row r="1005" spans="28:53">
      <c r="AB1005" s="7"/>
      <c r="BA1005" s="81"/>
    </row>
    <row r="1006" spans="28:53">
      <c r="AB1006" s="7"/>
      <c r="BA1006" s="81"/>
    </row>
    <row r="1007" spans="28:53">
      <c r="AB1007" s="7"/>
      <c r="BA1007" s="81"/>
    </row>
    <row r="1008" spans="28:53">
      <c r="AB1008" s="7"/>
      <c r="BA1008" s="81"/>
    </row>
    <row r="1009" spans="28:53">
      <c r="AB1009" s="7"/>
      <c r="BA1009" s="81"/>
    </row>
    <row r="1010" spans="28:53">
      <c r="AB1010" s="7"/>
      <c r="BA1010" s="81"/>
    </row>
    <row r="1011" spans="28:53">
      <c r="AB1011" s="7"/>
      <c r="BA1011" s="81"/>
    </row>
    <row r="1012" spans="28:53">
      <c r="AB1012" s="7"/>
      <c r="BA1012" s="81"/>
    </row>
    <row r="1013" spans="28:53">
      <c r="AB1013" s="7"/>
      <c r="BA1013" s="81"/>
    </row>
    <row r="1014" spans="28:53">
      <c r="AB1014" s="7"/>
      <c r="BA1014" s="81"/>
    </row>
    <row r="1015" spans="28:53">
      <c r="AB1015" s="7"/>
      <c r="BA1015" s="81"/>
    </row>
    <row r="1016" spans="28:53">
      <c r="AB1016" s="7"/>
      <c r="BA1016" s="81"/>
    </row>
    <row r="1017" spans="28:53">
      <c r="AB1017" s="7"/>
      <c r="BA1017" s="81"/>
    </row>
    <row r="1018" spans="28:53">
      <c r="AB1018" s="7"/>
      <c r="BA1018" s="81"/>
    </row>
    <row r="1019" spans="28:53">
      <c r="AB1019" s="7"/>
      <c r="BA1019" s="81"/>
    </row>
    <row r="1020" spans="28:53">
      <c r="AB1020" s="7"/>
      <c r="BA1020" s="81"/>
    </row>
    <row r="1021" spans="28:53">
      <c r="AB1021" s="7"/>
      <c r="BA1021" s="81"/>
    </row>
    <row r="1022" spans="28:53">
      <c r="AB1022" s="7"/>
      <c r="BA1022" s="81"/>
    </row>
    <row r="1023" spans="28:53">
      <c r="AB1023" s="7"/>
      <c r="BA1023" s="81"/>
    </row>
    <row r="1024" spans="28:53">
      <c r="AB1024" s="7"/>
      <c r="BA1024" s="81"/>
    </row>
    <row r="1025" spans="28:53">
      <c r="AB1025" s="7"/>
      <c r="BA1025" s="81"/>
    </row>
    <row r="1026" spans="28:53">
      <c r="AB1026" s="7"/>
      <c r="BA1026" s="81"/>
    </row>
    <row r="1027" spans="28:53">
      <c r="AB1027" s="7"/>
      <c r="BA1027" s="81"/>
    </row>
    <row r="1028" spans="28:53">
      <c r="AB1028" s="7"/>
      <c r="BA1028" s="81"/>
    </row>
    <row r="1029" spans="28:53">
      <c r="AB1029" s="7"/>
      <c r="BA1029" s="81"/>
    </row>
    <row r="1030" spans="28:53">
      <c r="AB1030" s="7"/>
      <c r="BA1030" s="81"/>
    </row>
    <row r="1031" spans="28:53">
      <c r="AB1031" s="7"/>
      <c r="BA1031" s="81"/>
    </row>
    <row r="1032" spans="28:53">
      <c r="AB1032" s="7"/>
      <c r="BA1032" s="81"/>
    </row>
    <row r="1033" spans="28:53">
      <c r="AB1033" s="7"/>
      <c r="BA1033" s="81"/>
    </row>
    <row r="1034" spans="28:53">
      <c r="AB1034" s="7"/>
      <c r="BA1034" s="81"/>
    </row>
    <row r="1035" spans="28:53">
      <c r="AB1035" s="7"/>
      <c r="BA1035" s="81"/>
    </row>
    <row r="1036" spans="28:53">
      <c r="AB1036" s="7"/>
      <c r="BA1036" s="81"/>
    </row>
    <row r="1037" spans="28:53">
      <c r="AB1037" s="7"/>
      <c r="BA1037" s="81"/>
    </row>
    <row r="1038" spans="28:53">
      <c r="AB1038" s="7"/>
      <c r="BA1038" s="81"/>
    </row>
    <row r="1039" spans="28:53">
      <c r="AB1039" s="7"/>
      <c r="BA1039" s="81"/>
    </row>
    <row r="1040" spans="28:53">
      <c r="AB1040" s="7"/>
      <c r="BA1040" s="81"/>
    </row>
    <row r="1041" spans="28:53">
      <c r="AB1041" s="7"/>
      <c r="BA1041" s="81"/>
    </row>
    <row r="1042" spans="28:53">
      <c r="AB1042" s="7"/>
      <c r="BA1042" s="81"/>
    </row>
    <row r="1043" spans="28:53">
      <c r="AB1043" s="7"/>
      <c r="BA1043" s="81"/>
    </row>
    <row r="1044" spans="28:53">
      <c r="AB1044" s="7"/>
      <c r="BA1044" s="81"/>
    </row>
    <row r="1045" spans="28:53">
      <c r="AB1045" s="7"/>
      <c r="BA1045" s="81"/>
    </row>
    <row r="1046" spans="28:53">
      <c r="AB1046" s="7"/>
      <c r="BA1046" s="81"/>
    </row>
    <row r="1047" spans="28:53">
      <c r="AB1047" s="7"/>
      <c r="BA1047" s="81"/>
    </row>
    <row r="1048" spans="28:53">
      <c r="AB1048" s="7"/>
      <c r="BA1048" s="81"/>
    </row>
    <row r="1049" spans="28:53">
      <c r="AB1049" s="7"/>
      <c r="BA1049" s="81"/>
    </row>
    <row r="1050" spans="28:53">
      <c r="AB1050" s="7"/>
      <c r="BA1050" s="81"/>
    </row>
    <row r="1051" spans="28:53">
      <c r="AB1051" s="7"/>
      <c r="BA1051" s="81"/>
    </row>
    <row r="1052" spans="28:53">
      <c r="AB1052" s="7"/>
      <c r="BA1052" s="81"/>
    </row>
    <row r="1053" spans="28:53">
      <c r="AB1053" s="7"/>
      <c r="BA1053" s="81"/>
    </row>
    <row r="1054" spans="28:53">
      <c r="AB1054" s="7"/>
      <c r="BA1054" s="81"/>
    </row>
    <row r="1055" spans="28:53">
      <c r="AB1055" s="7"/>
      <c r="BA1055" s="81"/>
    </row>
    <row r="1056" spans="28:53">
      <c r="AB1056" s="7"/>
      <c r="BA1056" s="81"/>
    </row>
    <row r="1057" spans="28:53">
      <c r="AB1057" s="7"/>
      <c r="BA1057" s="81"/>
    </row>
    <row r="1058" spans="28:53">
      <c r="AB1058" s="7"/>
      <c r="BA1058" s="81"/>
    </row>
    <row r="1059" spans="28:53">
      <c r="AB1059" s="7"/>
      <c r="BA1059" s="81"/>
    </row>
    <row r="1060" spans="28:53">
      <c r="AB1060" s="7"/>
      <c r="BA1060" s="81"/>
    </row>
    <row r="1061" spans="28:53">
      <c r="AB1061" s="7"/>
      <c r="BA1061" s="81"/>
    </row>
    <row r="1062" spans="28:53">
      <c r="AB1062" s="7"/>
      <c r="BA1062" s="81"/>
    </row>
    <row r="1063" spans="28:53">
      <c r="AB1063" s="7"/>
      <c r="BA1063" s="81"/>
    </row>
    <row r="1064" spans="28:53">
      <c r="AB1064" s="7"/>
      <c r="BA1064" s="81"/>
    </row>
    <row r="1065" spans="28:53">
      <c r="AB1065" s="7"/>
      <c r="BA1065" s="81"/>
    </row>
    <row r="1066" spans="28:53">
      <c r="AB1066" s="7"/>
      <c r="BA1066" s="81"/>
    </row>
    <row r="1067" spans="28:53">
      <c r="AB1067" s="7"/>
      <c r="BA1067" s="81"/>
    </row>
    <row r="1068" spans="28:53">
      <c r="AB1068" s="7"/>
      <c r="BA1068" s="81"/>
    </row>
    <row r="1069" spans="28:53">
      <c r="AB1069" s="7"/>
      <c r="BA1069" s="81"/>
    </row>
    <row r="1070" spans="28:53">
      <c r="AB1070" s="7"/>
      <c r="BA1070" s="81"/>
    </row>
    <row r="1071" spans="28:53">
      <c r="AB1071" s="7"/>
      <c r="BA1071" s="81"/>
    </row>
    <row r="1072" spans="28:53">
      <c r="AB1072" s="7"/>
      <c r="BA1072" s="81"/>
    </row>
    <row r="1073" spans="28:53">
      <c r="AB1073" s="7"/>
      <c r="BA1073" s="81"/>
    </row>
    <row r="1074" spans="28:53">
      <c r="AB1074" s="7"/>
      <c r="BA1074" s="81"/>
    </row>
    <row r="1075" spans="28:53">
      <c r="AB1075" s="7"/>
      <c r="BA1075" s="81"/>
    </row>
    <row r="1076" spans="28:53">
      <c r="AB1076" s="7"/>
      <c r="BA1076" s="81"/>
    </row>
    <row r="1077" spans="28:53">
      <c r="AB1077" s="7"/>
      <c r="BA1077" s="81"/>
    </row>
    <row r="1078" spans="28:53">
      <c r="AB1078" s="7"/>
      <c r="BA1078" s="81"/>
    </row>
    <row r="1079" spans="28:53">
      <c r="AB1079" s="7"/>
      <c r="BA1079" s="81"/>
    </row>
    <row r="1080" spans="28:53">
      <c r="AB1080" s="7"/>
      <c r="BA1080" s="81"/>
    </row>
    <row r="1081" spans="28:53">
      <c r="AB1081" s="7"/>
      <c r="BA1081" s="81"/>
    </row>
    <row r="1082" spans="28:53">
      <c r="AB1082" s="7"/>
      <c r="BA1082" s="81"/>
    </row>
    <row r="1083" spans="28:53">
      <c r="AB1083" s="7"/>
      <c r="BA1083" s="81"/>
    </row>
    <row r="1084" spans="28:53">
      <c r="AB1084" s="7"/>
      <c r="BA1084" s="81"/>
    </row>
    <row r="1085" spans="28:53">
      <c r="AB1085" s="7"/>
      <c r="BA1085" s="81"/>
    </row>
    <row r="1086" spans="28:53">
      <c r="AB1086" s="7"/>
      <c r="BA1086" s="81"/>
    </row>
    <row r="1087" spans="28:53">
      <c r="AB1087" s="7"/>
      <c r="BA1087" s="81"/>
    </row>
    <row r="1088" spans="28:53">
      <c r="AB1088" s="7"/>
      <c r="BA1088" s="81"/>
    </row>
    <row r="1089" spans="28:53">
      <c r="AB1089" s="7"/>
      <c r="BA1089" s="81"/>
    </row>
    <row r="1090" spans="28:53">
      <c r="AB1090" s="7"/>
      <c r="BA1090" s="81"/>
    </row>
    <row r="1091" spans="28:53">
      <c r="AB1091" s="7"/>
      <c r="BA1091" s="81"/>
    </row>
    <row r="1092" spans="28:53">
      <c r="AB1092" s="7"/>
      <c r="BA1092" s="81"/>
    </row>
    <row r="1093" spans="28:53">
      <c r="AB1093" s="7"/>
      <c r="BA1093" s="81"/>
    </row>
    <row r="1094" spans="28:53">
      <c r="AB1094" s="7"/>
      <c r="BA1094" s="81"/>
    </row>
    <row r="1095" spans="28:53">
      <c r="AB1095" s="7"/>
      <c r="BA1095" s="81"/>
    </row>
    <row r="1096" spans="28:53">
      <c r="AB1096" s="7"/>
      <c r="BA1096" s="81"/>
    </row>
    <row r="1097" spans="28:53">
      <c r="AB1097" s="7"/>
      <c r="BA1097" s="81"/>
    </row>
    <row r="1098" spans="28:53">
      <c r="AB1098" s="7"/>
      <c r="BA1098" s="81"/>
    </row>
    <row r="1099" spans="28:53">
      <c r="AB1099" s="7"/>
      <c r="BA1099" s="81"/>
    </row>
    <row r="1100" spans="28:53">
      <c r="AB1100" s="7"/>
      <c r="BA1100" s="81"/>
    </row>
    <row r="1101" spans="28:53">
      <c r="AB1101" s="7"/>
      <c r="BA1101" s="81"/>
    </row>
    <row r="1102" spans="28:53">
      <c r="AB1102" s="7"/>
      <c r="BA1102" s="81"/>
    </row>
    <row r="1103" spans="28:53">
      <c r="AB1103" s="7"/>
      <c r="BA1103" s="81"/>
    </row>
    <row r="1104" spans="28:53">
      <c r="AB1104" s="7"/>
      <c r="BA1104" s="81"/>
    </row>
    <row r="1105" spans="28:53">
      <c r="AB1105" s="7"/>
      <c r="BA1105" s="81"/>
    </row>
    <row r="1106" spans="28:53">
      <c r="AB1106" s="7"/>
      <c r="BA1106" s="81"/>
    </row>
    <row r="1107" spans="28:53">
      <c r="AB1107" s="7"/>
      <c r="BA1107" s="81"/>
    </row>
    <row r="1108" spans="28:53">
      <c r="AB1108" s="7"/>
      <c r="BA1108" s="81"/>
    </row>
    <row r="1109" spans="28:53">
      <c r="AB1109" s="7"/>
      <c r="BA1109" s="81"/>
    </row>
    <row r="1110" spans="28:53">
      <c r="AB1110" s="7"/>
      <c r="BA1110" s="81"/>
    </row>
    <row r="1111" spans="28:53">
      <c r="AB1111" s="7"/>
      <c r="BA1111" s="81"/>
    </row>
    <row r="1112" spans="28:53">
      <c r="AB1112" s="7"/>
      <c r="BA1112" s="81"/>
    </row>
    <row r="1113" spans="28:53">
      <c r="AB1113" s="7"/>
      <c r="BA1113" s="81"/>
    </row>
    <row r="1114" spans="28:53">
      <c r="AB1114" s="7"/>
      <c r="BA1114" s="81"/>
    </row>
    <row r="1115" spans="28:53">
      <c r="AB1115" s="7"/>
      <c r="BA1115" s="81"/>
    </row>
    <row r="1116" spans="28:53">
      <c r="AB1116" s="7"/>
      <c r="BA1116" s="81"/>
    </row>
    <row r="1117" spans="28:53">
      <c r="AB1117" s="7"/>
      <c r="BA1117" s="81"/>
    </row>
    <row r="1118" spans="28:53">
      <c r="AB1118" s="7"/>
      <c r="BA1118" s="81"/>
    </row>
    <row r="1119" spans="28:53">
      <c r="AB1119" s="7"/>
      <c r="BA1119" s="81"/>
    </row>
    <row r="1120" spans="28:53">
      <c r="AB1120" s="7"/>
      <c r="BA1120" s="81"/>
    </row>
    <row r="1121" spans="28:53">
      <c r="AB1121" s="7"/>
      <c r="BA1121" s="81"/>
    </row>
    <row r="1122" spans="28:53">
      <c r="AB1122" s="7"/>
      <c r="BA1122" s="81"/>
    </row>
    <row r="1123" spans="28:53">
      <c r="AB1123" s="7"/>
      <c r="BA1123" s="81"/>
    </row>
    <row r="1124" spans="28:53">
      <c r="AB1124" s="7"/>
      <c r="BA1124" s="81"/>
    </row>
    <row r="1125" spans="28:53">
      <c r="AB1125" s="7"/>
      <c r="BA1125" s="81"/>
    </row>
    <row r="1126" spans="28:53">
      <c r="AB1126" s="7"/>
      <c r="BA1126" s="81"/>
    </row>
    <row r="1127" spans="28:53">
      <c r="AB1127" s="7"/>
      <c r="BA1127" s="81"/>
    </row>
    <row r="1128" spans="28:53">
      <c r="AB1128" s="7"/>
      <c r="BA1128" s="81"/>
    </row>
    <row r="1129" spans="28:53">
      <c r="AB1129" s="7"/>
      <c r="BA1129" s="81"/>
    </row>
    <row r="1130" spans="28:53">
      <c r="AB1130" s="7"/>
      <c r="BA1130" s="81"/>
    </row>
    <row r="1131" spans="28:53">
      <c r="AB1131" s="7"/>
      <c r="BA1131" s="81"/>
    </row>
    <row r="1132" spans="28:53">
      <c r="AB1132" s="7"/>
      <c r="BA1132" s="81"/>
    </row>
    <row r="1133" spans="28:53">
      <c r="AB1133" s="7"/>
      <c r="BA1133" s="81"/>
    </row>
    <row r="1134" spans="28:53">
      <c r="AB1134" s="7"/>
      <c r="BA1134" s="81"/>
    </row>
    <row r="1135" spans="28:53">
      <c r="AB1135" s="7"/>
      <c r="BA1135" s="81"/>
    </row>
    <row r="1136" spans="28:53">
      <c r="AB1136" s="7"/>
      <c r="BA1136" s="81"/>
    </row>
    <row r="1137" spans="28:53">
      <c r="AB1137" s="7"/>
      <c r="BA1137" s="81"/>
    </row>
    <row r="1138" spans="28:53">
      <c r="AB1138" s="7"/>
      <c r="BA1138" s="81"/>
    </row>
    <row r="1139" spans="28:53">
      <c r="AB1139" s="7"/>
      <c r="BA1139" s="81"/>
    </row>
    <row r="1140" spans="28:53">
      <c r="AB1140" s="7"/>
      <c r="BA1140" s="81"/>
    </row>
    <row r="1141" spans="28:53">
      <c r="AB1141" s="7"/>
      <c r="BA1141" s="81"/>
    </row>
    <row r="1142" spans="28:53">
      <c r="AB1142" s="7"/>
      <c r="BA1142" s="81"/>
    </row>
    <row r="1143" spans="28:53">
      <c r="AB1143" s="7"/>
      <c r="BA1143" s="81"/>
    </row>
    <row r="1144" spans="28:53">
      <c r="AB1144" s="7"/>
      <c r="BA1144" s="81"/>
    </row>
    <row r="1145" spans="28:53">
      <c r="AB1145" s="7"/>
      <c r="BA1145" s="81"/>
    </row>
    <row r="1146" spans="28:53">
      <c r="AB1146" s="7"/>
      <c r="BA1146" s="81"/>
    </row>
    <row r="1147" spans="28:53">
      <c r="AB1147" s="7"/>
      <c r="BA1147" s="81"/>
    </row>
    <row r="1148" spans="28:53">
      <c r="AB1148" s="7"/>
      <c r="BA1148" s="81"/>
    </row>
    <row r="1149" spans="28:53">
      <c r="AB1149" s="7"/>
      <c r="BA1149" s="81"/>
    </row>
    <row r="1150" spans="28:53">
      <c r="AB1150" s="7"/>
      <c r="BA1150" s="81"/>
    </row>
    <row r="1151" spans="28:53">
      <c r="AB1151" s="7"/>
      <c r="BA1151" s="81"/>
    </row>
    <row r="1152" spans="28:53">
      <c r="AB1152" s="7"/>
      <c r="BA1152" s="81"/>
    </row>
    <row r="1153" spans="28:53">
      <c r="AB1153" s="7"/>
      <c r="BA1153" s="81"/>
    </row>
    <row r="1154" spans="28:53">
      <c r="AB1154" s="7"/>
      <c r="BA1154" s="81"/>
    </row>
    <row r="1155" spans="28:53">
      <c r="AB1155" s="7"/>
      <c r="BA1155" s="81"/>
    </row>
    <row r="1156" spans="28:53">
      <c r="AB1156" s="7"/>
      <c r="BA1156" s="81"/>
    </row>
    <row r="1157" spans="28:53">
      <c r="AB1157" s="7"/>
      <c r="BA1157" s="81"/>
    </row>
    <row r="1158" spans="28:53">
      <c r="AB1158" s="7"/>
      <c r="BA1158" s="81"/>
    </row>
    <row r="1159" spans="28:53">
      <c r="AB1159" s="7"/>
      <c r="BA1159" s="81"/>
    </row>
    <row r="1160" spans="28:53">
      <c r="AB1160" s="7"/>
      <c r="BA1160" s="81"/>
    </row>
    <row r="1161" spans="28:53">
      <c r="BA1161" s="81"/>
    </row>
    <row r="1162" spans="28:53">
      <c r="BA1162" s="81"/>
    </row>
    <row r="1163" spans="28:53">
      <c r="BA1163" s="81"/>
    </row>
    <row r="1164" spans="28:53">
      <c r="BA1164" s="81"/>
    </row>
    <row r="1165" spans="28:53">
      <c r="BA1165" s="81"/>
    </row>
    <row r="1166" spans="28:53">
      <c r="BA1166" s="81"/>
    </row>
    <row r="1167" spans="28:53">
      <c r="BA1167" s="81"/>
    </row>
    <row r="1168" spans="28:53">
      <c r="BA1168" s="81"/>
    </row>
    <row r="1169" spans="53:53">
      <c r="BA1169" s="81"/>
    </row>
    <row r="1170" spans="53:53">
      <c r="BA1170" s="81"/>
    </row>
    <row r="1171" spans="53:53">
      <c r="BA1171" s="81"/>
    </row>
    <row r="1172" spans="53:53">
      <c r="BA1172" s="81"/>
    </row>
    <row r="1173" spans="53:53">
      <c r="BA1173" s="81"/>
    </row>
    <row r="1174" spans="53:53">
      <c r="BA1174" s="81"/>
    </row>
    <row r="1175" spans="53:53">
      <c r="BA1175" s="81"/>
    </row>
    <row r="1176" spans="53:53">
      <c r="BA1176" s="81"/>
    </row>
    <row r="1177" spans="53:53">
      <c r="BA1177" s="81"/>
    </row>
    <row r="1178" spans="53:53">
      <c r="BA1178" s="81"/>
    </row>
    <row r="1179" spans="53:53">
      <c r="BA1179" s="81"/>
    </row>
    <row r="1180" spans="53:53">
      <c r="BA1180" s="81"/>
    </row>
    <row r="1181" spans="53:53">
      <c r="BA1181" s="81"/>
    </row>
    <row r="1182" spans="53:53">
      <c r="BA1182" s="81"/>
    </row>
    <row r="1183" spans="53:53">
      <c r="BA1183" s="81"/>
    </row>
    <row r="1184" spans="53:53">
      <c r="BA1184" s="81"/>
    </row>
    <row r="1185" spans="53:53">
      <c r="BA1185" s="81"/>
    </row>
    <row r="1186" spans="53:53">
      <c r="BA1186" s="81"/>
    </row>
    <row r="1187" spans="53:53">
      <c r="BA1187" s="81"/>
    </row>
    <row r="1188" spans="53:53">
      <c r="BA1188" s="81"/>
    </row>
    <row r="1189" spans="53:53">
      <c r="BA1189" s="81"/>
    </row>
    <row r="1190" spans="53:53">
      <c r="BA1190" s="81"/>
    </row>
    <row r="1191" spans="53:53">
      <c r="BA1191" s="81"/>
    </row>
    <row r="1192" spans="53:53">
      <c r="BA1192" s="81"/>
    </row>
    <row r="1193" spans="53:53">
      <c r="BA1193" s="81"/>
    </row>
    <row r="1194" spans="53:53">
      <c r="BA1194" s="81"/>
    </row>
    <row r="1195" spans="53:53">
      <c r="BA1195" s="81"/>
    </row>
    <row r="1196" spans="53:53">
      <c r="BA1196" s="81"/>
    </row>
    <row r="1197" spans="53:53">
      <c r="BA1197" s="81"/>
    </row>
    <row r="1198" spans="53:53">
      <c r="BA1198" s="81"/>
    </row>
    <row r="1199" spans="53:53">
      <c r="BA1199" s="81"/>
    </row>
    <row r="1200" spans="53:53">
      <c r="BA1200" s="81"/>
    </row>
    <row r="1201" spans="53:53">
      <c r="BA1201" s="81"/>
    </row>
    <row r="1202" spans="53:53">
      <c r="BA1202" s="81"/>
    </row>
    <row r="1203" spans="53:53">
      <c r="BA1203" s="81"/>
    </row>
    <row r="1204" spans="53:53">
      <c r="BA1204" s="81"/>
    </row>
    <row r="1205" spans="53:53">
      <c r="BA1205" s="81"/>
    </row>
    <row r="1206" spans="53:53">
      <c r="BA1206" s="81"/>
    </row>
    <row r="1207" spans="53:53">
      <c r="BA1207" s="81"/>
    </row>
    <row r="1208" spans="53:53">
      <c r="BA1208" s="81"/>
    </row>
    <row r="1209" spans="53:53">
      <c r="BA1209" s="81"/>
    </row>
    <row r="1210" spans="53:53">
      <c r="BA1210" s="81"/>
    </row>
    <row r="1211" spans="53:53">
      <c r="BA1211" s="81"/>
    </row>
    <row r="1212" spans="53:53">
      <c r="BA1212" s="81"/>
    </row>
    <row r="1213" spans="53:53">
      <c r="BA1213" s="81"/>
    </row>
    <row r="1214" spans="53:53">
      <c r="BA1214" s="81"/>
    </row>
    <row r="1215" spans="53:53">
      <c r="BA1215" s="81"/>
    </row>
    <row r="1216" spans="53:53">
      <c r="BA1216" s="81"/>
    </row>
    <row r="1217" spans="53:53">
      <c r="BA1217" s="81"/>
    </row>
    <row r="1218" spans="53:53">
      <c r="BA1218" s="81"/>
    </row>
    <row r="1219" spans="53:53">
      <c r="BA1219" s="81"/>
    </row>
    <row r="1220" spans="53:53">
      <c r="BA1220" s="81"/>
    </row>
    <row r="1221" spans="53:53">
      <c r="BA1221" s="81"/>
    </row>
    <row r="1222" spans="53:53">
      <c r="BA1222" s="81"/>
    </row>
    <row r="1223" spans="53:53">
      <c r="BA1223" s="81"/>
    </row>
    <row r="1224" spans="53:53">
      <c r="BA1224" s="81"/>
    </row>
    <row r="1225" spans="53:53">
      <c r="BA1225" s="81"/>
    </row>
    <row r="1226" spans="53:53">
      <c r="BA1226" s="81"/>
    </row>
    <row r="1227" spans="53:53">
      <c r="BA1227" s="81"/>
    </row>
    <row r="1228" spans="53:53">
      <c r="BA1228" s="81"/>
    </row>
    <row r="1229" spans="53:53">
      <c r="BA1229" s="81"/>
    </row>
    <row r="1230" spans="53:53">
      <c r="BA1230" s="81"/>
    </row>
    <row r="1231" spans="53:53">
      <c r="BA1231" s="81"/>
    </row>
    <row r="1232" spans="53:53">
      <c r="BA1232" s="81"/>
    </row>
    <row r="1233" spans="53:53">
      <c r="BA1233" s="81"/>
    </row>
    <row r="1234" spans="53:53">
      <c r="BA1234" s="81"/>
    </row>
    <row r="1235" spans="53:53">
      <c r="BA1235" s="81"/>
    </row>
    <row r="1236" spans="53:53">
      <c r="BA1236" s="81"/>
    </row>
    <row r="1237" spans="53:53">
      <c r="BA1237" s="81"/>
    </row>
    <row r="1238" spans="53:53">
      <c r="BA1238" s="81"/>
    </row>
    <row r="1239" spans="53:53">
      <c r="BA1239" s="81"/>
    </row>
    <row r="1240" spans="53:53">
      <c r="BA1240" s="81"/>
    </row>
    <row r="1241" spans="53:53">
      <c r="BA1241" s="81"/>
    </row>
    <row r="1242" spans="53:53">
      <c r="BA1242" s="81"/>
    </row>
    <row r="1243" spans="53:53">
      <c r="BA1243" s="81"/>
    </row>
    <row r="1244" spans="53:53">
      <c r="BA1244" s="81"/>
    </row>
    <row r="1245" spans="53:53">
      <c r="BA1245" s="81"/>
    </row>
    <row r="1246" spans="53:53">
      <c r="BA1246" s="81"/>
    </row>
    <row r="1247" spans="53:53">
      <c r="BA1247" s="81"/>
    </row>
    <row r="1248" spans="53:53">
      <c r="BA1248" s="81"/>
    </row>
    <row r="1249" spans="53:53">
      <c r="BA1249" s="81"/>
    </row>
    <row r="1250" spans="53:53">
      <c r="BA1250" s="81"/>
    </row>
    <row r="1251" spans="53:53">
      <c r="BA1251" s="81"/>
    </row>
    <row r="1252" spans="53:53">
      <c r="BA1252" s="81"/>
    </row>
    <row r="1253" spans="53:53">
      <c r="BA1253" s="81"/>
    </row>
    <row r="1254" spans="53:53">
      <c r="BA1254" s="81"/>
    </row>
    <row r="1255" spans="53:53">
      <c r="BA1255" s="81"/>
    </row>
    <row r="1256" spans="53:53">
      <c r="BA1256" s="81"/>
    </row>
    <row r="1257" spans="53:53">
      <c r="BA1257" s="81"/>
    </row>
    <row r="1258" spans="53:53">
      <c r="BA1258" s="81"/>
    </row>
    <row r="1259" spans="53:53">
      <c r="BA1259" s="81"/>
    </row>
    <row r="1260" spans="53:53">
      <c r="BA1260" s="81"/>
    </row>
    <row r="1261" spans="53:53">
      <c r="BA1261" s="81"/>
    </row>
    <row r="1262" spans="53:53">
      <c r="BA1262" s="81"/>
    </row>
    <row r="1263" spans="53:53">
      <c r="BA1263" s="81"/>
    </row>
    <row r="1264" spans="53:53">
      <c r="BA1264" s="81"/>
    </row>
    <row r="1265" spans="53:53">
      <c r="BA1265" s="81"/>
    </row>
    <row r="1266" spans="53:53">
      <c r="BA1266" s="81"/>
    </row>
    <row r="1267" spans="53:53">
      <c r="BA1267" s="81"/>
    </row>
    <row r="1268" spans="53:53">
      <c r="BA1268" s="81"/>
    </row>
    <row r="1269" spans="53:53">
      <c r="BA1269" s="81"/>
    </row>
    <row r="1270" spans="53:53">
      <c r="BA1270" s="81"/>
    </row>
    <row r="1271" spans="53:53">
      <c r="BA1271" s="81"/>
    </row>
    <row r="1272" spans="53:53">
      <c r="BA1272" s="81"/>
    </row>
    <row r="1273" spans="53:53">
      <c r="BA1273" s="81"/>
    </row>
    <row r="1274" spans="53:53">
      <c r="BA1274" s="81"/>
    </row>
    <row r="1275" spans="53:53">
      <c r="BA1275" s="81"/>
    </row>
    <row r="1276" spans="53:53">
      <c r="BA1276" s="81"/>
    </row>
    <row r="1277" spans="53:53">
      <c r="BA1277" s="81"/>
    </row>
    <row r="1278" spans="53:53">
      <c r="BA1278" s="81"/>
    </row>
    <row r="1279" spans="53:53">
      <c r="BA1279" s="81"/>
    </row>
    <row r="1280" spans="53:53">
      <c r="BA1280" s="81"/>
    </row>
    <row r="1281" spans="53:53">
      <c r="BA1281" s="81"/>
    </row>
    <row r="1282" spans="53:53">
      <c r="BA1282" s="81"/>
    </row>
    <row r="1283" spans="53:53">
      <c r="BA1283" s="81"/>
    </row>
    <row r="1284" spans="53:53">
      <c r="BA1284" s="81"/>
    </row>
    <row r="1285" spans="53:53">
      <c r="BA1285" s="81"/>
    </row>
    <row r="1286" spans="53:53">
      <c r="BA1286" s="81"/>
    </row>
    <row r="1287" spans="53:53">
      <c r="BA1287" s="81"/>
    </row>
    <row r="1288" spans="53:53">
      <c r="BA1288" s="81"/>
    </row>
    <row r="1289" spans="53:53">
      <c r="BA1289" s="81"/>
    </row>
    <row r="1290" spans="53:53">
      <c r="BA1290" s="81"/>
    </row>
    <row r="1291" spans="53:53">
      <c r="BA1291" s="81"/>
    </row>
    <row r="1292" spans="53:53">
      <c r="BA1292" s="81"/>
    </row>
    <row r="1293" spans="53:53">
      <c r="BA1293" s="81"/>
    </row>
    <row r="1294" spans="53:53">
      <c r="BA1294" s="81"/>
    </row>
    <row r="1295" spans="53:53">
      <c r="BA1295" s="81"/>
    </row>
    <row r="1296" spans="53:53">
      <c r="BA1296" s="81"/>
    </row>
    <row r="1297" spans="53:53">
      <c r="BA1297" s="81"/>
    </row>
    <row r="1298" spans="53:53">
      <c r="BA1298" s="81"/>
    </row>
    <row r="1299" spans="53:53">
      <c r="BA1299" s="81"/>
    </row>
    <row r="1300" spans="53:53">
      <c r="BA1300" s="81"/>
    </row>
    <row r="1301" spans="53:53">
      <c r="BA1301" s="81"/>
    </row>
    <row r="1302" spans="53:53">
      <c r="BA1302" s="81"/>
    </row>
    <row r="1303" spans="53:53">
      <c r="BA1303" s="81"/>
    </row>
    <row r="1304" spans="53:53">
      <c r="BA1304" s="81"/>
    </row>
    <row r="1305" spans="53:53">
      <c r="BA1305" s="81"/>
    </row>
    <row r="1306" spans="53:53">
      <c r="BA1306" s="81"/>
    </row>
    <row r="1307" spans="53:53">
      <c r="BA1307" s="81"/>
    </row>
    <row r="1308" spans="53:53">
      <c r="BA1308" s="81"/>
    </row>
    <row r="1309" spans="53:53">
      <c r="BA1309" s="81"/>
    </row>
    <row r="1310" spans="53:53">
      <c r="BA1310" s="81"/>
    </row>
    <row r="1311" spans="53:53">
      <c r="BA1311" s="81"/>
    </row>
    <row r="1312" spans="53:53">
      <c r="BA1312" s="81"/>
    </row>
    <row r="1313" spans="53:53">
      <c r="BA1313" s="81"/>
    </row>
    <row r="1314" spans="53:53">
      <c r="BA1314" s="81"/>
    </row>
    <row r="1315" spans="53:53">
      <c r="BA1315" s="81"/>
    </row>
    <row r="1316" spans="53:53">
      <c r="BA1316" s="81"/>
    </row>
    <row r="1317" spans="53:53">
      <c r="BA1317" s="81"/>
    </row>
    <row r="1318" spans="53:53">
      <c r="BA1318" s="81"/>
    </row>
    <row r="1319" spans="53:53">
      <c r="BA1319" s="81"/>
    </row>
    <row r="1320" spans="53:53">
      <c r="BA1320" s="81"/>
    </row>
    <row r="1321" spans="53:53">
      <c r="BA1321" s="81"/>
    </row>
    <row r="1322" spans="53:53">
      <c r="BA1322" s="81"/>
    </row>
    <row r="1323" spans="53:53">
      <c r="BA1323" s="81"/>
    </row>
    <row r="1324" spans="53:53">
      <c r="BA1324" s="81"/>
    </row>
    <row r="1325" spans="53:53">
      <c r="BA1325" s="81"/>
    </row>
    <row r="1326" spans="53:53">
      <c r="BA1326" s="81"/>
    </row>
    <row r="1327" spans="53:53">
      <c r="BA1327" s="81"/>
    </row>
    <row r="1328" spans="53:53">
      <c r="BA1328" s="81"/>
    </row>
    <row r="1329" spans="53:53">
      <c r="BA1329" s="81"/>
    </row>
    <row r="1330" spans="53:53">
      <c r="BA1330" s="81"/>
    </row>
    <row r="1331" spans="53:53">
      <c r="BA1331" s="81"/>
    </row>
    <row r="1332" spans="53:53">
      <c r="BA1332" s="81"/>
    </row>
    <row r="1333" spans="53:53">
      <c r="BA1333" s="81"/>
    </row>
    <row r="1334" spans="53:53">
      <c r="BA1334" s="81"/>
    </row>
    <row r="1335" spans="53:53">
      <c r="BA1335" s="81"/>
    </row>
  </sheetData>
  <mergeCells count="11">
    <mergeCell ref="BA1:BC1"/>
    <mergeCell ref="AF1:AJ1"/>
    <mergeCell ref="BE1:BI1"/>
    <mergeCell ref="A1:A2"/>
    <mergeCell ref="B1:B2"/>
    <mergeCell ref="C1:J1"/>
    <mergeCell ref="P1:S1"/>
    <mergeCell ref="AO1:AR1"/>
    <mergeCell ref="L1:O2"/>
    <mergeCell ref="AK1:AN2"/>
    <mergeCell ref="AB1:AD1"/>
  </mergeCells>
  <phoneticPr fontId="1"/>
  <dataValidations count="2">
    <dataValidation type="list" allowBlank="1" showInputMessage="1" showErrorMessage="1" sqref="BI3:BI202 BE3:BE207 BH3:BH203 AJ3:AJ202 AI3:AI203 AF3:AF207">
      <formula1>"ある,ない"</formula1>
    </dataValidation>
    <dataValidation type="list" allowBlank="1" showInputMessage="1" showErrorMessage="1" sqref="AG3:AG250 BF3:BF250">
      <formula1>"なし,あり"</formula1>
    </dataValidation>
  </dataValidations>
  <pageMargins left="0.75" right="0.75" top="1" bottom="1" header="0.51200000000000001" footer="0.51200000000000001"/>
  <pageSetup paperSize="8" scale="59" orientation="landscape" r:id="rId1"/>
  <headerFooter alignWithMargins="0"/>
  <colBreaks count="1" manualBreakCount="1">
    <brk id="3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55"/>
  <sheetViews>
    <sheetView zoomScaleNormal="100" workbookViewId="0">
      <selection activeCell="E48" sqref="E48:F49"/>
    </sheetView>
  </sheetViews>
  <sheetFormatPr defaultColWidth="8.875" defaultRowHeight="13.5"/>
  <sheetData>
    <row r="1" spans="1:10">
      <c r="A1" t="s">
        <v>57</v>
      </c>
      <c r="B1">
        <v>1</v>
      </c>
    </row>
    <row r="3" spans="1:10">
      <c r="G3" s="85" t="s">
        <v>1</v>
      </c>
      <c r="H3" s="86"/>
      <c r="I3" s="86"/>
      <c r="J3" s="87"/>
    </row>
    <row r="4" spans="1:10">
      <c r="G4" s="220">
        <f>VLOOKUP($B$1,平成２０年記録男性,12,FALSE)</f>
        <v>3</v>
      </c>
      <c r="H4" s="135" t="s">
        <v>5</v>
      </c>
      <c r="I4" s="137">
        <f>VLOOKUP($B$1,平成２０年記録男性,14,FALSE)</f>
        <v>21</v>
      </c>
      <c r="J4" s="133" t="s">
        <v>79</v>
      </c>
    </row>
    <row r="5" spans="1:10">
      <c r="G5" s="221" t="str">
        <f>VLOOKUP($B$1,平成２０年記録男性,2,FALSE)</f>
        <v>山田太郎（例）</v>
      </c>
      <c r="H5" s="136"/>
      <c r="I5" s="138"/>
      <c r="J5" s="134"/>
    </row>
    <row r="6" spans="1:10">
      <c r="G6" s="85" t="s">
        <v>2</v>
      </c>
      <c r="H6" s="86"/>
      <c r="I6" s="86"/>
      <c r="J6" s="87"/>
    </row>
    <row r="7" spans="1:10">
      <c r="G7" s="222">
        <f>VLOOKUP($B$1,平成２０年記録男性,37,FALSE)</f>
        <v>5</v>
      </c>
      <c r="H7" s="135" t="s">
        <v>77</v>
      </c>
      <c r="I7" s="137">
        <f>VLOOKUP($B$1,平成２０年記録男性,39,FALSE)</f>
        <v>24</v>
      </c>
      <c r="J7" s="133" t="s">
        <v>79</v>
      </c>
    </row>
    <row r="8" spans="1:10">
      <c r="G8" s="223" t="str">
        <f>VLOOKUP($B$1,平成２０年記録男性,2,FALSE)</f>
        <v>山田太郎（例）</v>
      </c>
      <c r="H8" s="136"/>
      <c r="I8" s="138"/>
      <c r="J8" s="134"/>
    </row>
    <row r="9" spans="1:10" ht="30" customHeight="1" thickBot="1">
      <c r="A9" s="219" t="s">
        <v>54</v>
      </c>
      <c r="B9" s="219"/>
      <c r="C9" s="219" t="str">
        <f>VLOOKUP($B$1,平成２０年記録男性,2,FALSE)</f>
        <v>山田太郎（例）</v>
      </c>
      <c r="D9" s="219"/>
      <c r="E9" s="219"/>
      <c r="F9" s="29" t="s">
        <v>55</v>
      </c>
      <c r="G9" s="30" t="s">
        <v>36</v>
      </c>
      <c r="H9" s="28">
        <f>VLOOKUP($B$1,平成２０年記録男性,3,FALSE)</f>
        <v>34</v>
      </c>
      <c r="I9" s="29" t="s">
        <v>56</v>
      </c>
      <c r="J9" s="17"/>
    </row>
    <row r="11" spans="1:10" ht="10.5" customHeight="1">
      <c r="A11" s="199" t="s">
        <v>58</v>
      </c>
      <c r="B11" s="201"/>
      <c r="C11" s="199" t="s">
        <v>73</v>
      </c>
      <c r="D11" s="201"/>
      <c r="E11" s="199" t="s">
        <v>59</v>
      </c>
      <c r="F11" s="201"/>
      <c r="G11" s="199" t="s">
        <v>60</v>
      </c>
      <c r="H11" s="200"/>
      <c r="I11" s="201"/>
    </row>
    <row r="12" spans="1:10" ht="10.5" customHeight="1">
      <c r="A12" s="202"/>
      <c r="B12" s="204"/>
      <c r="C12" s="202"/>
      <c r="D12" s="204"/>
      <c r="E12" s="202"/>
      <c r="F12" s="204"/>
      <c r="G12" s="202"/>
      <c r="H12" s="203"/>
      <c r="I12" s="204"/>
    </row>
    <row r="13" spans="1:10" ht="10.5" customHeight="1">
      <c r="A13" s="205" t="s">
        <v>61</v>
      </c>
      <c r="B13" s="133"/>
      <c r="C13" s="205">
        <f>VLOOKUP($B$1,平成２０年記録男性,4,FALSE)</f>
        <v>1.65</v>
      </c>
      <c r="D13" s="208"/>
      <c r="E13" s="205">
        <f>VLOOKUP($B$1,平成２０年記録男性,5,FALSE)</f>
        <v>89</v>
      </c>
      <c r="F13" s="133"/>
      <c r="G13" s="211">
        <f>VLOOKUP($B$1,平成２０年記録男性,6,FALSE)</f>
        <v>32.690541781450875</v>
      </c>
      <c r="H13" s="212"/>
      <c r="I13" s="213"/>
    </row>
    <row r="14" spans="1:10" ht="10.5" customHeight="1">
      <c r="A14" s="206"/>
      <c r="B14" s="207"/>
      <c r="C14" s="224"/>
      <c r="D14" s="225"/>
      <c r="E14" s="206"/>
      <c r="F14" s="207"/>
      <c r="G14" s="214"/>
      <c r="H14" s="215"/>
      <c r="I14" s="216"/>
    </row>
    <row r="15" spans="1:10" ht="10.5" customHeight="1">
      <c r="A15" s="205" t="s">
        <v>62</v>
      </c>
      <c r="B15" s="208"/>
      <c r="C15" s="224"/>
      <c r="D15" s="225"/>
      <c r="E15" s="205">
        <f>VLOOKUP($B$1,平成２０年記録男性,7,FALSE)</f>
        <v>50</v>
      </c>
      <c r="F15" s="208"/>
      <c r="G15" s="211">
        <f>VLOOKUP($B$1,平成２０年記録男性,8,FALSE)</f>
        <v>18.365472910927458</v>
      </c>
      <c r="H15" s="217"/>
      <c r="I15" s="208"/>
    </row>
    <row r="16" spans="1:10" ht="10.5" customHeight="1">
      <c r="A16" s="209"/>
      <c r="B16" s="210"/>
      <c r="C16" s="209"/>
      <c r="D16" s="210"/>
      <c r="E16" s="209"/>
      <c r="F16" s="210"/>
      <c r="G16" s="209"/>
      <c r="H16" s="218"/>
      <c r="I16" s="210"/>
    </row>
    <row r="18" spans="1:10">
      <c r="A18" s="192" t="s">
        <v>63</v>
      </c>
      <c r="B18" s="193"/>
      <c r="C18" s="196" t="s">
        <v>64</v>
      </c>
      <c r="D18" s="196" t="s">
        <v>65</v>
      </c>
      <c r="E18" s="196" t="str">
        <f>VLOOKUP($B$1,平成２０年記録男性,9,FALSE)</f>
        <v>128/77</v>
      </c>
      <c r="F18" s="196"/>
      <c r="G18" s="196" t="s">
        <v>66</v>
      </c>
      <c r="H18" s="196" t="str">
        <f>VLOOKUP($B$1,平成２０年記録男性,10,FALSE)</f>
        <v>120/60</v>
      </c>
      <c r="I18" s="196"/>
    </row>
    <row r="19" spans="1:10" ht="14.25" thickBot="1">
      <c r="A19" s="194"/>
      <c r="B19" s="195"/>
      <c r="C19" s="197"/>
      <c r="D19" s="197"/>
      <c r="E19" s="197"/>
      <c r="F19" s="197"/>
      <c r="G19" s="197"/>
      <c r="H19" s="197"/>
      <c r="I19" s="197"/>
    </row>
    <row r="20" spans="1:10" ht="6.75" customHeight="1"/>
    <row r="21" spans="1:10" ht="10.5" customHeight="1">
      <c r="A21" s="142" t="s">
        <v>67</v>
      </c>
      <c r="B21" s="147"/>
      <c r="C21" s="147"/>
      <c r="D21" s="143"/>
      <c r="E21" s="142" t="s">
        <v>61</v>
      </c>
      <c r="F21" s="143"/>
      <c r="G21" s="148" t="s">
        <v>41</v>
      </c>
      <c r="H21" s="142" t="s">
        <v>62</v>
      </c>
      <c r="I21" s="143"/>
      <c r="J21" s="148" t="s">
        <v>41</v>
      </c>
    </row>
    <row r="22" spans="1:10" ht="10.5" customHeight="1">
      <c r="A22" s="144"/>
      <c r="B22" s="136"/>
      <c r="C22" s="136"/>
      <c r="D22" s="134"/>
      <c r="E22" s="144"/>
      <c r="F22" s="134"/>
      <c r="G22" s="149"/>
      <c r="H22" s="144"/>
      <c r="I22" s="134"/>
      <c r="J22" s="149"/>
    </row>
    <row r="23" spans="1:10" ht="20.25" customHeight="1">
      <c r="A23" s="90" t="s">
        <v>15</v>
      </c>
      <c r="B23" s="139" t="s">
        <v>40</v>
      </c>
      <c r="C23" s="140"/>
      <c r="D23" s="141"/>
      <c r="E23" s="22">
        <f>VLOOKUP($B$1,平成２０年記録男性,16,FALSE)</f>
        <v>45</v>
      </c>
      <c r="F23" s="23" t="s">
        <v>74</v>
      </c>
      <c r="G23" s="88">
        <f>VLOOKUP($B$1,平成２０年記録男性,17,FALSE)</f>
        <v>5</v>
      </c>
      <c r="H23" s="22">
        <f>VLOOKUP($B$1,平成２０年記録男性,41,FALSE)</f>
        <v>67</v>
      </c>
      <c r="I23" s="23" t="s">
        <v>74</v>
      </c>
      <c r="J23" s="31">
        <f>VLOOKUP($B$1,平成２０年記録男性,42,FALSE)</f>
        <v>5</v>
      </c>
    </row>
    <row r="24" spans="1:10" ht="20.25" customHeight="1">
      <c r="A24" s="91" t="s">
        <v>16</v>
      </c>
      <c r="B24" s="166" t="s">
        <v>42</v>
      </c>
      <c r="C24" s="167"/>
      <c r="D24" s="168"/>
      <c r="E24" s="26">
        <f>VLOOKUP($B$1,平成２０年記録男性,18,FALSE)</f>
        <v>33</v>
      </c>
      <c r="F24" s="24" t="s">
        <v>75</v>
      </c>
      <c r="G24" s="89">
        <f>VLOOKUP($B$1,平成２０年記録男性,19,FALSE)</f>
        <v>4</v>
      </c>
      <c r="H24" s="26">
        <f>VLOOKUP($B$1,平成２０年記録男性,53,FALSE)</f>
        <v>29</v>
      </c>
      <c r="I24" s="24" t="s">
        <v>75</v>
      </c>
      <c r="J24" s="80">
        <f>VLOOKUP($B$1,平成２０年記録男性,44,FALSE)</f>
        <v>5</v>
      </c>
    </row>
    <row r="25" spans="1:10" ht="20.25" customHeight="1">
      <c r="A25" s="91" t="s">
        <v>20</v>
      </c>
      <c r="B25" s="166" t="s">
        <v>68</v>
      </c>
      <c r="C25" s="167"/>
      <c r="D25" s="168"/>
      <c r="E25" s="26">
        <f>VLOOKUP($B$1,平成２０年記録男性,20,FALSE)</f>
        <v>4</v>
      </c>
      <c r="F25" s="24" t="s">
        <v>76</v>
      </c>
      <c r="G25" s="89">
        <f>VLOOKUP($B$1,平成２０年記録男性,21,FALSE)</f>
        <v>4</v>
      </c>
      <c r="H25" s="26">
        <f>VLOOKUP($B$1,平成２０年記録男性,45,FALSE)</f>
        <v>55</v>
      </c>
      <c r="I25" s="24" t="s">
        <v>76</v>
      </c>
      <c r="J25" s="80">
        <f>VLOOKUP($B$1,平成２０年記録男性,46,FALSE)</f>
        <v>5</v>
      </c>
    </row>
    <row r="26" spans="1:10" ht="20.25" customHeight="1">
      <c r="A26" s="91" t="s">
        <v>17</v>
      </c>
      <c r="B26" s="166" t="s">
        <v>44</v>
      </c>
      <c r="C26" s="167"/>
      <c r="D26" s="168"/>
      <c r="E26" s="26">
        <f>VLOOKUP($B$1,平成２０年記録男性,22,FALSE)</f>
        <v>24</v>
      </c>
      <c r="F26" s="24" t="s">
        <v>76</v>
      </c>
      <c r="G26" s="89">
        <f>VLOOKUP($B$1,平成２０年記録男性,23,FALSE)</f>
        <v>0</v>
      </c>
      <c r="H26" s="26">
        <f>VLOOKUP($B$1,平成２０年記録男性,47,FALSE)</f>
        <v>3</v>
      </c>
      <c r="I26" s="24" t="s">
        <v>76</v>
      </c>
      <c r="J26" s="80">
        <f>VLOOKUP($B$1,平成２０年記録男性,48,FALSE)</f>
        <v>5</v>
      </c>
    </row>
    <row r="27" spans="1:10" ht="20.25" customHeight="1">
      <c r="A27" s="91" t="s">
        <v>18</v>
      </c>
      <c r="B27" s="166" t="s">
        <v>69</v>
      </c>
      <c r="C27" s="167"/>
      <c r="D27" s="168"/>
      <c r="E27" s="26">
        <f>VLOOKUP($B$1,平成２０年記録男性,24,FALSE)</f>
        <v>45</v>
      </c>
      <c r="F27" s="24" t="s">
        <v>76</v>
      </c>
      <c r="G27" s="89">
        <f>VLOOKUP($B$1,平成２０年記録男性,25,FALSE)</f>
        <v>0</v>
      </c>
      <c r="H27" s="26">
        <f>VLOOKUP($B$1,平成２０年記録男性,49,FALSE)</f>
        <v>6</v>
      </c>
      <c r="I27" s="24" t="s">
        <v>76</v>
      </c>
      <c r="J27" s="80">
        <f>VLOOKUP($B$1,平成２０年記録男性,50,FALSE)</f>
        <v>5</v>
      </c>
    </row>
    <row r="28" spans="1:10" ht="20.25" customHeight="1">
      <c r="A28" s="92" t="s">
        <v>19</v>
      </c>
      <c r="B28" s="163" t="s">
        <v>70</v>
      </c>
      <c r="C28" s="164"/>
      <c r="D28" s="165"/>
      <c r="E28" s="27">
        <f>VLOOKUP($B$1,平成２０年記録男性,26,FALSE)</f>
        <v>55</v>
      </c>
      <c r="F28" s="25" t="s">
        <v>75</v>
      </c>
      <c r="G28" s="84">
        <f>VLOOKUP($B$1,平成２０年記録男性,27,FALSE)</f>
        <v>5</v>
      </c>
      <c r="H28" s="27">
        <f>VLOOKUP($B$1,平成２０年記録男性,51,FALSE)</f>
        <v>34</v>
      </c>
      <c r="I28" s="25" t="s">
        <v>75</v>
      </c>
      <c r="J28" s="21">
        <f>VLOOKUP($B$1,平成２０年記録男性,52,FALSE)</f>
        <v>4</v>
      </c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</row>
    <row r="45" spans="1:10" ht="14.25" thickBot="1"/>
    <row r="46" spans="1:10" ht="13.5" customHeight="1">
      <c r="A46" s="188" t="s">
        <v>6</v>
      </c>
      <c r="B46" s="188"/>
      <c r="C46" s="188"/>
      <c r="D46" s="189"/>
      <c r="E46" s="198" t="s">
        <v>61</v>
      </c>
      <c r="F46" s="173"/>
      <c r="G46" s="173"/>
      <c r="H46" s="173" t="s">
        <v>62</v>
      </c>
      <c r="I46" s="173"/>
      <c r="J46" s="174"/>
    </row>
    <row r="47" spans="1:10" ht="13.5" customHeight="1" thickBot="1">
      <c r="A47" s="190"/>
      <c r="B47" s="190"/>
      <c r="C47" s="190"/>
      <c r="D47" s="191"/>
      <c r="E47" s="187"/>
      <c r="F47" s="175"/>
      <c r="G47" s="175"/>
      <c r="H47" s="175"/>
      <c r="I47" s="175"/>
      <c r="J47" s="176"/>
    </row>
    <row r="48" spans="1:10" s="83" customFormat="1" ht="14.25" customHeight="1">
      <c r="A48" s="169" t="s">
        <v>7</v>
      </c>
      <c r="B48" s="170"/>
      <c r="C48" s="170"/>
      <c r="D48" s="171"/>
      <c r="E48" s="160">
        <f>VLOOKUP($B$1,平成２０年記録男性,28,FALSE)</f>
        <v>18</v>
      </c>
      <c r="F48" s="161"/>
      <c r="G48" s="158" t="s">
        <v>14</v>
      </c>
      <c r="H48" s="160">
        <f>VLOOKUP($B$1,平成２０年記録男性,53,FALSE)</f>
        <v>29</v>
      </c>
      <c r="I48" s="161"/>
      <c r="J48" s="145" t="s">
        <v>14</v>
      </c>
    </row>
    <row r="49" spans="1:10" ht="13.5" customHeight="1">
      <c r="A49" s="172"/>
      <c r="B49" s="136"/>
      <c r="C49" s="136"/>
      <c r="D49" s="134"/>
      <c r="E49" s="154"/>
      <c r="F49" s="155"/>
      <c r="G49" s="135"/>
      <c r="H49" s="154"/>
      <c r="I49" s="155"/>
      <c r="J49" s="162"/>
    </row>
    <row r="50" spans="1:10">
      <c r="A50" s="183" t="s">
        <v>8</v>
      </c>
      <c r="B50" s="184"/>
      <c r="C50" s="184"/>
      <c r="D50" s="184"/>
      <c r="E50" s="139" t="s">
        <v>11</v>
      </c>
      <c r="F50" s="177">
        <f>VLOOKUP($B$1,平成２０年記録男性,29,FALSE)</f>
        <v>3</v>
      </c>
      <c r="G50" s="140"/>
      <c r="H50" s="139" t="s">
        <v>11</v>
      </c>
      <c r="I50" s="177">
        <f>VLOOKUP($B$1,平成２０年記録男性,54,FALSE)</f>
        <v>7</v>
      </c>
      <c r="J50" s="179"/>
    </row>
    <row r="51" spans="1:10">
      <c r="A51" s="185"/>
      <c r="B51" s="186"/>
      <c r="C51" s="186"/>
      <c r="D51" s="186"/>
      <c r="E51" s="166"/>
      <c r="F51" s="178"/>
      <c r="G51" s="167"/>
      <c r="H51" s="166"/>
      <c r="I51" s="178"/>
      <c r="J51" s="180"/>
    </row>
    <row r="52" spans="1:10">
      <c r="A52" s="185"/>
      <c r="B52" s="186"/>
      <c r="C52" s="186"/>
      <c r="D52" s="186"/>
      <c r="E52" s="166" t="s">
        <v>12</v>
      </c>
      <c r="F52" s="178">
        <f>VLOOKUP($B$1,平成２０年記録男性,30,FALSE)</f>
        <v>10</v>
      </c>
      <c r="G52" s="167"/>
      <c r="H52" s="166" t="s">
        <v>12</v>
      </c>
      <c r="I52" s="178">
        <f>VLOOKUP($B$1,平成２０年記録男性,55,FALSE)</f>
        <v>20</v>
      </c>
      <c r="J52" s="180"/>
    </row>
    <row r="53" spans="1:10">
      <c r="A53" s="187"/>
      <c r="B53" s="175"/>
      <c r="C53" s="175"/>
      <c r="D53" s="175"/>
      <c r="E53" s="163"/>
      <c r="F53" s="182"/>
      <c r="G53" s="164"/>
      <c r="H53" s="163"/>
      <c r="I53" s="182"/>
      <c r="J53" s="181"/>
    </row>
    <row r="54" spans="1:10">
      <c r="A54" s="150" t="s">
        <v>9</v>
      </c>
      <c r="B54" s="151"/>
      <c r="C54" s="151"/>
      <c r="D54" s="151"/>
      <c r="E54" s="154">
        <f>VLOOKUP($B$1,平成２０年記録男性,31,FALSE)</f>
        <v>22</v>
      </c>
      <c r="F54" s="155"/>
      <c r="G54" s="158" t="s">
        <v>14</v>
      </c>
      <c r="H54" s="154">
        <f>VLOOKUP($B$1,平成２０年記録男性,56,FALSE)</f>
        <v>25</v>
      </c>
      <c r="I54" s="155"/>
      <c r="J54" s="145" t="s">
        <v>14</v>
      </c>
    </row>
    <row r="55" spans="1:10" ht="14.25" thickBot="1">
      <c r="A55" s="152"/>
      <c r="B55" s="153"/>
      <c r="C55" s="153"/>
      <c r="D55" s="153"/>
      <c r="E55" s="156"/>
      <c r="F55" s="157"/>
      <c r="G55" s="159"/>
      <c r="H55" s="156"/>
      <c r="I55" s="157"/>
      <c r="J55" s="146"/>
    </row>
  </sheetData>
  <mergeCells count="64">
    <mergeCell ref="I4:I5"/>
    <mergeCell ref="G7:G8"/>
    <mergeCell ref="C13:D16"/>
    <mergeCell ref="A11:B12"/>
    <mergeCell ref="C11:D12"/>
    <mergeCell ref="E11:F12"/>
    <mergeCell ref="G4:G5"/>
    <mergeCell ref="H4:H5"/>
    <mergeCell ref="A46:D47"/>
    <mergeCell ref="E52:E53"/>
    <mergeCell ref="G52:G53"/>
    <mergeCell ref="B26:D26"/>
    <mergeCell ref="A18:B19"/>
    <mergeCell ref="C18:C19"/>
    <mergeCell ref="D18:D19"/>
    <mergeCell ref="G18:G19"/>
    <mergeCell ref="E46:G47"/>
    <mergeCell ref="B27:D27"/>
    <mergeCell ref="G48:G49"/>
    <mergeCell ref="E18:F19"/>
    <mergeCell ref="H52:H53"/>
    <mergeCell ref="J52:J53"/>
    <mergeCell ref="I52:I53"/>
    <mergeCell ref="F52:F53"/>
    <mergeCell ref="A50:D53"/>
    <mergeCell ref="H46:J47"/>
    <mergeCell ref="H50:H51"/>
    <mergeCell ref="I50:I51"/>
    <mergeCell ref="J50:J51"/>
    <mergeCell ref="E50:E51"/>
    <mergeCell ref="F50:F51"/>
    <mergeCell ref="G50:G51"/>
    <mergeCell ref="J54:J55"/>
    <mergeCell ref="A21:D22"/>
    <mergeCell ref="E21:F22"/>
    <mergeCell ref="G21:G22"/>
    <mergeCell ref="A54:D55"/>
    <mergeCell ref="E54:F55"/>
    <mergeCell ref="G54:G55"/>
    <mergeCell ref="H54:I55"/>
    <mergeCell ref="E48:F49"/>
    <mergeCell ref="J48:J49"/>
    <mergeCell ref="B28:D28"/>
    <mergeCell ref="J21:J22"/>
    <mergeCell ref="B24:D24"/>
    <mergeCell ref="B25:D25"/>
    <mergeCell ref="H48:I49"/>
    <mergeCell ref="A48:D49"/>
    <mergeCell ref="J4:J5"/>
    <mergeCell ref="H7:H8"/>
    <mergeCell ref="I7:I8"/>
    <mergeCell ref="J7:J8"/>
    <mergeCell ref="B23:D23"/>
    <mergeCell ref="H21:I22"/>
    <mergeCell ref="G11:I12"/>
    <mergeCell ref="H18:I19"/>
    <mergeCell ref="A13:B14"/>
    <mergeCell ref="A15:B16"/>
    <mergeCell ref="E13:F14"/>
    <mergeCell ref="G13:I14"/>
    <mergeCell ref="E15:F16"/>
    <mergeCell ref="G15:I16"/>
    <mergeCell ref="A9:B9"/>
    <mergeCell ref="C9:E9"/>
  </mergeCells>
  <phoneticPr fontId="1"/>
  <conditionalFormatting sqref="G13">
    <cfRule type="cellIs" dxfId="5" priority="1" stopIfTrue="1" operator="greaterThanOrEqual">
      <formula>25</formula>
    </cfRule>
  </conditionalFormatting>
  <conditionalFormatting sqref="G15">
    <cfRule type="cellIs" dxfId="4" priority="2" stopIfTrue="1" operator="greaterThanOrEqual">
      <formula>25</formula>
    </cfRule>
    <cfRule type="cellIs" dxfId="3" priority="3" stopIfTrue="1" operator="lessThan">
      <formula>18.5</formula>
    </cfRule>
  </conditionalFormatting>
  <dataValidations count="1">
    <dataValidation type="list" allowBlank="1" showInputMessage="1" showErrorMessage="1" sqref="B1">
      <formula1>男性参加者名簿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BI1335"/>
  <sheetViews>
    <sheetView view="pageBreakPreview" zoomScale="80" zoomScaleNormal="100" zoomScaleSheetLayoutView="80" workbookViewId="0">
      <selection activeCell="B4" sqref="B4"/>
    </sheetView>
  </sheetViews>
  <sheetFormatPr defaultColWidth="8.875" defaultRowHeight="13.5"/>
  <cols>
    <col min="1" max="1" width="5.125" style="3" customWidth="1"/>
    <col min="2" max="2" width="17.5" style="19" customWidth="1"/>
    <col min="3" max="8" width="9" style="3" customWidth="1"/>
    <col min="9" max="9" width="9" style="19" customWidth="1"/>
    <col min="10" max="10" width="9" style="41" customWidth="1"/>
    <col min="11" max="11" width="0.875" style="34" customWidth="1"/>
    <col min="12" max="12" width="3.625" style="47" customWidth="1"/>
    <col min="13" max="14" width="3.625" style="48" customWidth="1"/>
    <col min="15" max="15" width="3.625" style="49" customWidth="1"/>
    <col min="16" max="16" width="12.5" style="4" customWidth="1"/>
    <col min="17" max="17" width="3.25" style="4" hidden="1" customWidth="1"/>
    <col min="18" max="18" width="12.5" style="4" customWidth="1"/>
    <col min="19" max="19" width="3.5" style="4" hidden="1" customWidth="1"/>
    <col min="20" max="20" width="12.5" style="4" customWidth="1"/>
    <col min="21" max="21" width="4.125" style="4" hidden="1" customWidth="1"/>
    <col min="22" max="22" width="12.5" style="4" customWidth="1"/>
    <col min="23" max="23" width="4" style="4" hidden="1" customWidth="1"/>
    <col min="24" max="24" width="12.5" style="4" customWidth="1"/>
    <col min="25" max="25" width="4" style="4" hidden="1" customWidth="1"/>
    <col min="26" max="26" width="12.5" style="4" customWidth="1"/>
    <col min="27" max="27" width="4.125" style="59" hidden="1" customWidth="1"/>
    <col min="28" max="28" width="17.125" style="4" customWidth="1"/>
    <col min="29" max="30" width="10.5" style="64" customWidth="1"/>
    <col min="31" max="31" width="10" style="68" customWidth="1"/>
    <col min="32" max="32" width="10" style="62" customWidth="1"/>
    <col min="33" max="33" width="10" style="4" customWidth="1"/>
    <col min="34" max="34" width="35" style="4" customWidth="1"/>
    <col min="35" max="36" width="10" style="4" customWidth="1"/>
    <col min="37" max="37" width="3.625" style="53" customWidth="1"/>
    <col min="38" max="39" width="3.625" style="54" customWidth="1"/>
    <col min="40" max="40" width="3.625" style="55" customWidth="1"/>
    <col min="41" max="41" width="12.5" style="5" customWidth="1"/>
    <col min="42" max="42" width="3.375" style="5" hidden="1" customWidth="1"/>
    <col min="43" max="43" width="12.5" style="5" customWidth="1"/>
    <col min="44" max="44" width="3.875" style="5" hidden="1" customWidth="1"/>
    <col min="45" max="45" width="12.5" style="5" customWidth="1"/>
    <col min="46" max="46" width="3.875" style="5" hidden="1" customWidth="1"/>
    <col min="47" max="47" width="12.5" style="5" customWidth="1"/>
    <col min="48" max="48" width="4.125" style="5" hidden="1" customWidth="1"/>
    <col min="49" max="49" width="12.5" style="5" customWidth="1"/>
    <col min="50" max="50" width="3.5" style="5" hidden="1" customWidth="1"/>
    <col min="51" max="51" width="12.5" style="5" customWidth="1"/>
    <col min="52" max="52" width="4.25" style="5" hidden="1" customWidth="1"/>
    <col min="53" max="53" width="19.375" style="82" customWidth="1"/>
    <col min="54" max="55" width="11.5" style="71" customWidth="1"/>
    <col min="56" max="56" width="14.625" style="79" customWidth="1"/>
    <col min="57" max="57" width="10" style="75" customWidth="1"/>
    <col min="58" max="58" width="10" style="5" customWidth="1"/>
    <col min="59" max="59" width="35" style="5" customWidth="1"/>
    <col min="60" max="60" width="10" style="5" customWidth="1"/>
    <col min="61" max="61" width="10" style="74" customWidth="1"/>
  </cols>
  <sheetData>
    <row r="1" spans="1:61" s="1" customFormat="1" ht="13.5" customHeight="1">
      <c r="A1" s="114" t="s">
        <v>34</v>
      </c>
      <c r="B1" s="114" t="s">
        <v>35</v>
      </c>
      <c r="C1" s="114" t="s">
        <v>37</v>
      </c>
      <c r="D1" s="114"/>
      <c r="E1" s="114"/>
      <c r="F1" s="114"/>
      <c r="G1" s="114"/>
      <c r="H1" s="114"/>
      <c r="I1" s="114"/>
      <c r="J1" s="116"/>
      <c r="K1" s="42"/>
      <c r="L1" s="121" t="s">
        <v>3</v>
      </c>
      <c r="M1" s="122"/>
      <c r="N1" s="122"/>
      <c r="O1" s="123"/>
      <c r="P1" s="117" t="s">
        <v>45</v>
      </c>
      <c r="Q1" s="118"/>
      <c r="R1" s="118"/>
      <c r="S1" s="118"/>
      <c r="T1" s="35"/>
      <c r="U1" s="35"/>
      <c r="V1" s="35"/>
      <c r="W1" s="35"/>
      <c r="X1" s="35"/>
      <c r="Y1" s="35"/>
      <c r="Z1" s="35"/>
      <c r="AA1" s="32" t="s">
        <v>79</v>
      </c>
      <c r="AB1" s="110"/>
      <c r="AC1" s="110"/>
      <c r="AD1" s="110"/>
      <c r="AE1" s="65"/>
      <c r="AF1" s="109" t="s">
        <v>83</v>
      </c>
      <c r="AG1" s="110"/>
      <c r="AH1" s="110"/>
      <c r="AI1" s="110"/>
      <c r="AJ1" s="111"/>
      <c r="AK1" s="127" t="s">
        <v>4</v>
      </c>
      <c r="AL1" s="128"/>
      <c r="AM1" s="128"/>
      <c r="AN1" s="129"/>
      <c r="AO1" s="119" t="s">
        <v>53</v>
      </c>
      <c r="AP1" s="120"/>
      <c r="AQ1" s="120"/>
      <c r="AR1" s="120"/>
      <c r="AS1" s="56"/>
      <c r="AT1" s="56"/>
      <c r="AU1" s="56"/>
      <c r="AV1" s="56"/>
      <c r="AW1" s="56"/>
      <c r="AX1" s="56"/>
      <c r="AY1" s="56"/>
      <c r="AZ1" s="33" t="s">
        <v>78</v>
      </c>
      <c r="BA1" s="108"/>
      <c r="BB1" s="108"/>
      <c r="BC1" s="108"/>
      <c r="BD1" s="76"/>
      <c r="BE1" s="112" t="s">
        <v>83</v>
      </c>
      <c r="BF1" s="108"/>
      <c r="BG1" s="108"/>
      <c r="BH1" s="108"/>
      <c r="BI1" s="113"/>
    </row>
    <row r="2" spans="1:61" s="1" customFormat="1" ht="14.25" customHeight="1" thickBot="1">
      <c r="A2" s="115"/>
      <c r="B2" s="115"/>
      <c r="C2" s="9" t="s">
        <v>36</v>
      </c>
      <c r="D2" s="9" t="s">
        <v>73</v>
      </c>
      <c r="E2" s="9" t="s">
        <v>99</v>
      </c>
      <c r="F2" s="9" t="s">
        <v>46</v>
      </c>
      <c r="G2" s="9" t="s">
        <v>100</v>
      </c>
      <c r="H2" s="9" t="s">
        <v>46</v>
      </c>
      <c r="I2" s="9" t="s">
        <v>38</v>
      </c>
      <c r="J2" s="37" t="s">
        <v>39</v>
      </c>
      <c r="K2" s="43"/>
      <c r="L2" s="124"/>
      <c r="M2" s="125"/>
      <c r="N2" s="125"/>
      <c r="O2" s="126"/>
      <c r="P2" s="10" t="s">
        <v>40</v>
      </c>
      <c r="Q2" s="10" t="s">
        <v>41</v>
      </c>
      <c r="R2" s="10" t="s">
        <v>42</v>
      </c>
      <c r="S2" s="10" t="s">
        <v>41</v>
      </c>
      <c r="T2" s="10" t="s">
        <v>43</v>
      </c>
      <c r="U2" s="10" t="s">
        <v>41</v>
      </c>
      <c r="V2" s="10" t="s">
        <v>44</v>
      </c>
      <c r="W2" s="10" t="s">
        <v>41</v>
      </c>
      <c r="X2" s="10" t="s">
        <v>21</v>
      </c>
      <c r="Y2" s="10" t="s">
        <v>41</v>
      </c>
      <c r="Z2" s="10" t="s">
        <v>22</v>
      </c>
      <c r="AA2" s="57" t="s">
        <v>41</v>
      </c>
      <c r="AB2" s="10" t="s">
        <v>105</v>
      </c>
      <c r="AC2" s="57" t="s">
        <v>10</v>
      </c>
      <c r="AD2" s="57" t="s">
        <v>13</v>
      </c>
      <c r="AE2" s="66" t="s">
        <v>23</v>
      </c>
      <c r="AF2" s="60" t="s">
        <v>81</v>
      </c>
      <c r="AG2" s="10" t="s">
        <v>82</v>
      </c>
      <c r="AH2" s="93" t="s">
        <v>33</v>
      </c>
      <c r="AI2" s="10" t="s">
        <v>84</v>
      </c>
      <c r="AJ2" s="10" t="s">
        <v>0</v>
      </c>
      <c r="AK2" s="130"/>
      <c r="AL2" s="131"/>
      <c r="AM2" s="131"/>
      <c r="AN2" s="132"/>
      <c r="AO2" s="11" t="s">
        <v>40</v>
      </c>
      <c r="AP2" s="11" t="s">
        <v>41</v>
      </c>
      <c r="AQ2" s="11" t="s">
        <v>42</v>
      </c>
      <c r="AR2" s="11" t="s">
        <v>41</v>
      </c>
      <c r="AS2" s="11" t="s">
        <v>43</v>
      </c>
      <c r="AT2" s="11" t="s">
        <v>41</v>
      </c>
      <c r="AU2" s="11" t="s">
        <v>44</v>
      </c>
      <c r="AV2" s="11" t="s">
        <v>41</v>
      </c>
      <c r="AW2" s="11" t="s">
        <v>21</v>
      </c>
      <c r="AX2" s="11" t="s">
        <v>41</v>
      </c>
      <c r="AY2" s="11" t="s">
        <v>22</v>
      </c>
      <c r="AZ2" s="11" t="s">
        <v>41</v>
      </c>
      <c r="BA2" s="39" t="s">
        <v>105</v>
      </c>
      <c r="BB2" s="39" t="s">
        <v>10</v>
      </c>
      <c r="BC2" s="39" t="s">
        <v>13</v>
      </c>
      <c r="BD2" s="77" t="s">
        <v>23</v>
      </c>
      <c r="BE2" s="40" t="s">
        <v>81</v>
      </c>
      <c r="BF2" s="11" t="s">
        <v>82</v>
      </c>
      <c r="BG2" s="94" t="s">
        <v>33</v>
      </c>
      <c r="BH2" s="11" t="s">
        <v>84</v>
      </c>
      <c r="BI2" s="72" t="s">
        <v>0</v>
      </c>
    </row>
    <row r="3" spans="1:61">
      <c r="A3" s="6">
        <v>1</v>
      </c>
      <c r="B3" s="18" t="s">
        <v>109</v>
      </c>
      <c r="C3" s="6">
        <v>34</v>
      </c>
      <c r="D3" s="6">
        <v>1.59</v>
      </c>
      <c r="E3" s="6">
        <v>70</v>
      </c>
      <c r="F3" s="12">
        <f t="shared" ref="F3:F34" si="0">E3/(D3*D3)</f>
        <v>27.688778133776353</v>
      </c>
      <c r="G3" s="6">
        <v>65</v>
      </c>
      <c r="H3" s="12">
        <f t="shared" ref="H3:H34" si="1">G3/(D3*D3)</f>
        <v>25.711008267078039</v>
      </c>
      <c r="I3" s="18" t="s">
        <v>103</v>
      </c>
      <c r="J3" s="38" t="s">
        <v>104</v>
      </c>
      <c r="K3" s="43"/>
      <c r="L3" s="44">
        <v>3</v>
      </c>
      <c r="M3" s="45" t="s">
        <v>77</v>
      </c>
      <c r="N3" s="45">
        <v>21</v>
      </c>
      <c r="O3" s="46" t="s">
        <v>79</v>
      </c>
      <c r="P3" s="7">
        <v>22</v>
      </c>
      <c r="Q3" s="7">
        <f>VLOOKUP(P3,'握力判定　女性用（変更厳禁）'!$B$11:$C$16,2,TRUE)</f>
        <v>5</v>
      </c>
      <c r="R3" s="7">
        <v>33</v>
      </c>
      <c r="S3" s="7">
        <f>VLOOKUP(R3,'長座位体前屈判定　女性用（変更厳禁）'!$B$11:$C$16,2,TRUE)</f>
        <v>4</v>
      </c>
      <c r="T3" s="7">
        <v>20</v>
      </c>
      <c r="U3" s="7">
        <f>VLOOKUP(T3,'開眼片足立ち判定　女性（変更厳禁）'!$B$11:$C$16,2,TRUE)</f>
        <v>5</v>
      </c>
      <c r="V3" s="7">
        <v>4</v>
      </c>
      <c r="W3" s="7">
        <f>VLOOKUP(V3,'5m歩行判定　女性（変更厳禁）'!$B$11:$C$16,2,TRUE)</f>
        <v>5</v>
      </c>
      <c r="X3" s="7">
        <v>45</v>
      </c>
      <c r="Y3" s="7">
        <f>VLOOKUP(X3,'TUG判定　女性（変更厳禁）'!$B$11:$C$16,2,TRUE)</f>
        <v>0</v>
      </c>
      <c r="Z3" s="7">
        <v>30</v>
      </c>
      <c r="AA3" s="58">
        <f>VLOOKUP(Z3,'ファンクショナルリーチ判定　女性（変更厳禁）'!$B$11:$C$16,2,TRUE)</f>
        <v>5</v>
      </c>
      <c r="AB3" s="7">
        <f>SUM(Q3,S3,U3,W3,Y3,AA3)</f>
        <v>24</v>
      </c>
      <c r="AC3" s="63">
        <v>3</v>
      </c>
      <c r="AD3" s="63">
        <v>10</v>
      </c>
      <c r="AE3" s="67">
        <v>22</v>
      </c>
      <c r="AF3" s="61"/>
      <c r="AG3" s="7"/>
      <c r="AH3" s="7"/>
      <c r="AI3" s="7"/>
      <c r="AJ3" s="7"/>
      <c r="AK3" s="50">
        <v>5</v>
      </c>
      <c r="AL3" s="51" t="s">
        <v>77</v>
      </c>
      <c r="AM3" s="51">
        <v>24</v>
      </c>
      <c r="AN3" s="52" t="s">
        <v>79</v>
      </c>
      <c r="AO3" s="8">
        <v>67</v>
      </c>
      <c r="AP3" s="8">
        <f>VLOOKUP(AO3,'握力判定　女性用（変更厳禁）'!$B$11:$C$16,2,TRUE)</f>
        <v>5</v>
      </c>
      <c r="AQ3" s="8">
        <v>44</v>
      </c>
      <c r="AR3" s="8">
        <f>VLOOKUP(AQ3,'長座位体前屈判定　女性用（変更厳禁）'!$B$11:$C$16,2,TRUE)</f>
        <v>5</v>
      </c>
      <c r="AS3" s="8">
        <v>55</v>
      </c>
      <c r="AT3" s="8">
        <f>VLOOKUP(AS3,'開眼片足立ち判定　女性（変更厳禁）'!$B$11:$C$16,2,TRUE)</f>
        <v>5</v>
      </c>
      <c r="AU3" s="8">
        <v>3</v>
      </c>
      <c r="AV3" s="8">
        <f>VLOOKUP(AU3,'5m歩行判定　女性（変更厳禁）'!$B$11:$C$16,2,TRUE)</f>
        <v>5</v>
      </c>
      <c r="AW3" s="8">
        <v>6</v>
      </c>
      <c r="AX3" s="8">
        <f>VLOOKUP(AW3,'TUG判定　女性（変更厳禁）'!$B$11:$C$16,2,TRUE)</f>
        <v>5</v>
      </c>
      <c r="AY3" s="8">
        <v>34</v>
      </c>
      <c r="AZ3" s="8">
        <f>VLOOKUP(AY3,'ファンクショナルリーチ判定　女性（変更厳禁）'!$B$11:$C$16,2,TRUE)</f>
        <v>5</v>
      </c>
      <c r="BA3" s="81">
        <f>SUM(AP3,AR3,AT3,AV3,AX3,AZ3)</f>
        <v>30</v>
      </c>
      <c r="BB3" s="70">
        <v>7</v>
      </c>
      <c r="BC3" s="70">
        <v>20</v>
      </c>
      <c r="BD3" s="78">
        <v>25</v>
      </c>
      <c r="BE3" s="69"/>
      <c r="BF3" s="8" t="s">
        <v>31</v>
      </c>
      <c r="BG3" s="8"/>
      <c r="BH3" s="8"/>
      <c r="BI3" s="73"/>
    </row>
    <row r="4" spans="1:61">
      <c r="A4" s="3">
        <v>2</v>
      </c>
      <c r="F4" s="12" t="e">
        <f>E4/(D4*D4)</f>
        <v>#DIV/0!</v>
      </c>
      <c r="H4" s="12" t="e">
        <f t="shared" si="1"/>
        <v>#DIV/0!</v>
      </c>
      <c r="K4" s="43"/>
      <c r="M4" s="45" t="s">
        <v>77</v>
      </c>
      <c r="O4" s="46" t="s">
        <v>79</v>
      </c>
      <c r="Q4" s="7">
        <f>VLOOKUP(P4,'握力判定　女性用（変更厳禁）'!$B$11:$C$16,2,TRUE)</f>
        <v>0</v>
      </c>
      <c r="S4" s="7">
        <f>VLOOKUP(R4,'長座位体前屈判定　女性用（変更厳禁）'!$B$11:$C$16,2,TRUE)</f>
        <v>0</v>
      </c>
      <c r="U4" s="7">
        <f>VLOOKUP(T4,'開眼片足立ち判定　女性（変更厳禁）'!$B$11:$C$16,2,TRUE)</f>
        <v>0</v>
      </c>
      <c r="W4" s="7">
        <f>VLOOKUP(V4,'5m歩行判定　女性（変更厳禁）'!$B$11:$C$16,2,TRUE)</f>
        <v>5</v>
      </c>
      <c r="Y4" s="7">
        <f>VLOOKUP(X4,'TUG判定　女性（変更厳禁）'!$B$11:$C$16,2,TRUE)</f>
        <v>5</v>
      </c>
      <c r="AA4" s="58">
        <f>VLOOKUP(Z4,'ファンクショナルリーチ判定　女性（変更厳禁）'!$B$11:$C$16,2,TRUE)</f>
        <v>0</v>
      </c>
      <c r="AB4" s="7">
        <f t="shared" ref="AB4:AB67" si="2">SUM(Q4,S4,U4,W4,Y4,AA4)</f>
        <v>10</v>
      </c>
      <c r="AC4" s="63"/>
      <c r="AD4" s="63"/>
      <c r="AE4" s="67"/>
      <c r="AF4" s="61"/>
      <c r="AG4" s="7"/>
      <c r="AH4" s="7"/>
      <c r="AI4" s="7"/>
      <c r="AJ4" s="7"/>
      <c r="AL4" s="51" t="s">
        <v>77</v>
      </c>
      <c r="AN4" s="52" t="s">
        <v>79</v>
      </c>
      <c r="AP4" s="8">
        <f>VLOOKUP(AO4,'握力判定　女性用（変更厳禁）'!$B$11:$C$16,2,TRUE)</f>
        <v>0</v>
      </c>
      <c r="AR4" s="8">
        <f>VLOOKUP(AQ4,'長座位体前屈判定　女性用（変更厳禁）'!$B$11:$C$16,2,TRUE)</f>
        <v>0</v>
      </c>
      <c r="AT4" s="8">
        <f>VLOOKUP(AS4,'開眼片足立ち判定　女性（変更厳禁）'!$B$11:$C$16,2,TRUE)</f>
        <v>0</v>
      </c>
      <c r="AV4" s="8">
        <f>VLOOKUP(AU4,'5m歩行判定　女性（変更厳禁）'!$B$11:$C$16,2,TRUE)</f>
        <v>5</v>
      </c>
      <c r="AX4" s="8">
        <f>VLOOKUP(AW4,'TUG判定　女性（変更厳禁）'!$B$11:$C$16,2,TRUE)</f>
        <v>5</v>
      </c>
      <c r="AZ4" s="8">
        <f>VLOOKUP(AY4,'ファンクショナルリーチ判定　女性（変更厳禁）'!$B$11:$C$16,2,TRUE)</f>
        <v>0</v>
      </c>
      <c r="BA4" s="81">
        <f>SUM(AP4,AR4,AT4,AV4,AX4,AZ4)</f>
        <v>10</v>
      </c>
      <c r="BB4" s="70"/>
      <c r="BC4" s="70"/>
      <c r="BD4" s="78"/>
      <c r="BE4" s="69"/>
      <c r="BF4" s="8"/>
      <c r="BG4" s="8"/>
      <c r="BH4" s="8"/>
      <c r="BI4" s="73"/>
    </row>
    <row r="5" spans="1:61">
      <c r="A5" s="3">
        <v>3</v>
      </c>
      <c r="F5" s="12" t="e">
        <f t="shared" si="0"/>
        <v>#DIV/0!</v>
      </c>
      <c r="H5" s="12" t="e">
        <f t="shared" si="1"/>
        <v>#DIV/0!</v>
      </c>
      <c r="K5" s="43"/>
      <c r="M5" s="45" t="s">
        <v>77</v>
      </c>
      <c r="O5" s="46" t="s">
        <v>79</v>
      </c>
      <c r="Q5" s="7">
        <f>VLOOKUP(P5,'握力判定　女性用（変更厳禁）'!$B$11:$C$16,2,TRUE)</f>
        <v>0</v>
      </c>
      <c r="S5" s="7">
        <f>VLOOKUP(R5,'長座位体前屈判定　女性用（変更厳禁）'!$B$11:$C$16,2,TRUE)</f>
        <v>0</v>
      </c>
      <c r="U5" s="7">
        <f>VLOOKUP(T5,'開眼片足立ち判定　女性（変更厳禁）'!$B$11:$C$16,2,TRUE)</f>
        <v>0</v>
      </c>
      <c r="W5" s="7">
        <f>VLOOKUP(V5,'5m歩行判定　女性（変更厳禁）'!$B$11:$C$16,2,TRUE)</f>
        <v>5</v>
      </c>
      <c r="Y5" s="7">
        <f>VLOOKUP(X5,'TUG判定　女性（変更厳禁）'!$B$11:$C$16,2,TRUE)</f>
        <v>5</v>
      </c>
      <c r="AA5" s="58">
        <f>VLOOKUP(Z5,'ファンクショナルリーチ判定　女性（変更厳禁）'!$B$11:$C$16,2,TRUE)</f>
        <v>0</v>
      </c>
      <c r="AB5" s="7">
        <f t="shared" si="2"/>
        <v>10</v>
      </c>
      <c r="AC5" s="63"/>
      <c r="AD5" s="63"/>
      <c r="AE5" s="67"/>
      <c r="AF5" s="61"/>
      <c r="AG5" s="7"/>
      <c r="AH5" s="7"/>
      <c r="AI5" s="7"/>
      <c r="AJ5" s="7"/>
      <c r="AL5" s="51" t="s">
        <v>77</v>
      </c>
      <c r="AN5" s="52" t="s">
        <v>79</v>
      </c>
      <c r="AP5" s="8">
        <f>VLOOKUP(AO5,'握力判定　女性用（変更厳禁）'!$B$11:$C$16,2,TRUE)</f>
        <v>0</v>
      </c>
      <c r="AR5" s="8">
        <f>VLOOKUP(AQ5,'長座位体前屈判定　女性用（変更厳禁）'!$B$11:$C$16,2,TRUE)</f>
        <v>0</v>
      </c>
      <c r="AT5" s="8">
        <f>VLOOKUP(AS5,'開眼片足立ち判定　女性（変更厳禁）'!$B$11:$C$16,2,TRUE)</f>
        <v>0</v>
      </c>
      <c r="AV5" s="8">
        <f>VLOOKUP(AU5,'5m歩行判定　女性（変更厳禁）'!$B$11:$C$16,2,TRUE)</f>
        <v>5</v>
      </c>
      <c r="AX5" s="8">
        <f>VLOOKUP(AW5,'TUG判定　女性（変更厳禁）'!$B$11:$C$16,2,TRUE)</f>
        <v>5</v>
      </c>
      <c r="AZ5" s="8">
        <f>VLOOKUP(AY5,'ファンクショナルリーチ判定　女性（変更厳禁）'!$B$11:$C$16,2,TRUE)</f>
        <v>0</v>
      </c>
      <c r="BA5" s="81">
        <f t="shared" ref="BA4:BA67" si="3">SUM(AP5,AR5,AT5,AV5,AX5,AZ5)</f>
        <v>10</v>
      </c>
      <c r="BB5" s="70"/>
      <c r="BC5" s="70"/>
      <c r="BD5" s="78"/>
      <c r="BE5" s="69"/>
      <c r="BF5" s="8"/>
      <c r="BG5" s="8"/>
      <c r="BH5" s="8"/>
      <c r="BI5" s="73"/>
    </row>
    <row r="6" spans="1:61">
      <c r="A6" s="3">
        <v>4</v>
      </c>
      <c r="F6" s="12" t="e">
        <f t="shared" si="0"/>
        <v>#DIV/0!</v>
      </c>
      <c r="H6" s="12" t="e">
        <f t="shared" si="1"/>
        <v>#DIV/0!</v>
      </c>
      <c r="K6" s="43"/>
      <c r="M6" s="45" t="s">
        <v>77</v>
      </c>
      <c r="O6" s="46" t="s">
        <v>79</v>
      </c>
      <c r="Q6" s="7">
        <f>VLOOKUP(P6,'握力判定　女性用（変更厳禁）'!$B$11:$C$16,2,TRUE)</f>
        <v>0</v>
      </c>
      <c r="S6" s="7">
        <f>VLOOKUP(R6,'長座位体前屈判定　女性用（変更厳禁）'!$B$11:$C$16,2,TRUE)</f>
        <v>0</v>
      </c>
      <c r="U6" s="7">
        <f>VLOOKUP(T6,'開眼片足立ち判定　女性（変更厳禁）'!$B$11:$C$16,2,TRUE)</f>
        <v>0</v>
      </c>
      <c r="W6" s="7">
        <f>VLOOKUP(V6,'5m歩行判定　女性（変更厳禁）'!$B$11:$C$16,2,TRUE)</f>
        <v>5</v>
      </c>
      <c r="Y6" s="7">
        <f>VLOOKUP(X6,'TUG判定　女性（変更厳禁）'!$B$11:$C$16,2,TRUE)</f>
        <v>5</v>
      </c>
      <c r="AA6" s="58">
        <f>VLOOKUP(Z6,'ファンクショナルリーチ判定　女性（変更厳禁）'!$B$11:$C$16,2,TRUE)</f>
        <v>0</v>
      </c>
      <c r="AB6" s="7">
        <f t="shared" si="2"/>
        <v>10</v>
      </c>
      <c r="AC6" s="63"/>
      <c r="AD6" s="63"/>
      <c r="AE6" s="67"/>
      <c r="AF6" s="61"/>
      <c r="AG6" s="7"/>
      <c r="AH6" s="7"/>
      <c r="AI6" s="7"/>
      <c r="AJ6" s="7"/>
      <c r="AL6" s="51" t="s">
        <v>77</v>
      </c>
      <c r="AN6" s="52" t="s">
        <v>79</v>
      </c>
      <c r="AP6" s="8">
        <f>VLOOKUP(AO6,'握力判定　女性用（変更厳禁）'!$B$11:$C$16,2,TRUE)</f>
        <v>0</v>
      </c>
      <c r="AR6" s="8">
        <f>VLOOKUP(AQ6,'長座位体前屈判定　女性用（変更厳禁）'!$B$11:$C$16,2,TRUE)</f>
        <v>0</v>
      </c>
      <c r="AT6" s="8">
        <f>VLOOKUP(AS6,'開眼片足立ち判定　女性（変更厳禁）'!$B$11:$C$16,2,TRUE)</f>
        <v>0</v>
      </c>
      <c r="AV6" s="8">
        <f>VLOOKUP(AU6,'5m歩行判定　女性（変更厳禁）'!$B$11:$C$16,2,TRUE)</f>
        <v>5</v>
      </c>
      <c r="AX6" s="8">
        <f>VLOOKUP(AW6,'TUG判定　女性（変更厳禁）'!$B$11:$C$16,2,TRUE)</f>
        <v>5</v>
      </c>
      <c r="AZ6" s="8">
        <f>VLOOKUP(AY6,'ファンクショナルリーチ判定　女性（変更厳禁）'!$B$11:$C$16,2,TRUE)</f>
        <v>0</v>
      </c>
      <c r="BA6" s="81">
        <f t="shared" si="3"/>
        <v>10</v>
      </c>
      <c r="BB6" s="70"/>
      <c r="BC6" s="70"/>
      <c r="BD6" s="78"/>
      <c r="BE6" s="69"/>
      <c r="BF6" s="8"/>
      <c r="BG6" s="8"/>
      <c r="BH6" s="8"/>
      <c r="BI6" s="73"/>
    </row>
    <row r="7" spans="1:61">
      <c r="A7" s="3">
        <v>5</v>
      </c>
      <c r="F7" s="12" t="e">
        <f t="shared" si="0"/>
        <v>#DIV/0!</v>
      </c>
      <c r="H7" s="12" t="e">
        <f t="shared" si="1"/>
        <v>#DIV/0!</v>
      </c>
      <c r="K7" s="43"/>
      <c r="M7" s="45" t="s">
        <v>77</v>
      </c>
      <c r="O7" s="46" t="s">
        <v>79</v>
      </c>
      <c r="Q7" s="7">
        <f>VLOOKUP(P7,'握力判定　女性用（変更厳禁）'!$B$11:$C$16,2,TRUE)</f>
        <v>0</v>
      </c>
      <c r="S7" s="7">
        <f>VLOOKUP(R7,'長座位体前屈判定　女性用（変更厳禁）'!$B$11:$C$16,2,TRUE)</f>
        <v>0</v>
      </c>
      <c r="U7" s="7">
        <f>VLOOKUP(T7,'開眼片足立ち判定　女性（変更厳禁）'!$B$11:$C$16,2,TRUE)</f>
        <v>0</v>
      </c>
      <c r="W7" s="7">
        <f>VLOOKUP(V7,'5m歩行判定　女性（変更厳禁）'!$B$11:$C$16,2,TRUE)</f>
        <v>5</v>
      </c>
      <c r="Y7" s="7">
        <f>VLOOKUP(X7,'TUG判定　女性（変更厳禁）'!$B$11:$C$16,2,TRUE)</f>
        <v>5</v>
      </c>
      <c r="AA7" s="58">
        <f>VLOOKUP(Z7,'ファンクショナルリーチ判定　女性（変更厳禁）'!$B$11:$C$16,2,TRUE)</f>
        <v>0</v>
      </c>
      <c r="AB7" s="7">
        <f t="shared" si="2"/>
        <v>10</v>
      </c>
      <c r="AC7" s="63"/>
      <c r="AD7" s="63"/>
      <c r="AE7" s="67"/>
      <c r="AF7" s="61"/>
      <c r="AG7" s="7"/>
      <c r="AH7" s="7"/>
      <c r="AI7" s="7"/>
      <c r="AJ7" s="7"/>
      <c r="AL7" s="51" t="s">
        <v>77</v>
      </c>
      <c r="AN7" s="52" t="s">
        <v>79</v>
      </c>
      <c r="AP7" s="8">
        <f>VLOOKUP(AO7,'握力判定　女性用（変更厳禁）'!$B$11:$C$16,2,TRUE)</f>
        <v>0</v>
      </c>
      <c r="AR7" s="8">
        <f>VLOOKUP(AQ7,'長座位体前屈判定　女性用（変更厳禁）'!$B$11:$C$16,2,TRUE)</f>
        <v>0</v>
      </c>
      <c r="AT7" s="8">
        <f>VLOOKUP(AS7,'開眼片足立ち判定　女性（変更厳禁）'!$B$11:$C$16,2,TRUE)</f>
        <v>0</v>
      </c>
      <c r="AV7" s="8">
        <f>VLOOKUP(AU7,'5m歩行判定　女性（変更厳禁）'!$B$11:$C$16,2,TRUE)</f>
        <v>5</v>
      </c>
      <c r="AX7" s="8">
        <f>VLOOKUP(AW7,'TUG判定　女性（変更厳禁）'!$B$11:$C$16,2,TRUE)</f>
        <v>5</v>
      </c>
      <c r="AZ7" s="8">
        <f>VLOOKUP(AY7,'ファンクショナルリーチ判定　女性（変更厳禁）'!$B$11:$C$16,2,TRUE)</f>
        <v>0</v>
      </c>
      <c r="BA7" s="81">
        <f t="shared" si="3"/>
        <v>10</v>
      </c>
      <c r="BB7" s="70"/>
      <c r="BC7" s="70"/>
      <c r="BD7" s="78"/>
      <c r="BE7" s="69"/>
      <c r="BF7" s="8"/>
      <c r="BG7" s="8"/>
      <c r="BH7" s="8"/>
      <c r="BI7" s="73"/>
    </row>
    <row r="8" spans="1:61">
      <c r="A8" s="3">
        <v>6</v>
      </c>
      <c r="F8" s="12" t="e">
        <f t="shared" si="0"/>
        <v>#DIV/0!</v>
      </c>
      <c r="H8" s="12" t="e">
        <f t="shared" si="1"/>
        <v>#DIV/0!</v>
      </c>
      <c r="K8" s="43"/>
      <c r="M8" s="45" t="s">
        <v>77</v>
      </c>
      <c r="O8" s="46" t="s">
        <v>79</v>
      </c>
      <c r="Q8" s="7">
        <f>VLOOKUP(P8,'握力判定　女性用（変更厳禁）'!$B$11:$C$16,2,TRUE)</f>
        <v>0</v>
      </c>
      <c r="S8" s="7">
        <f>VLOOKUP(R8,'長座位体前屈判定　女性用（変更厳禁）'!$B$11:$C$16,2,TRUE)</f>
        <v>0</v>
      </c>
      <c r="U8" s="7">
        <f>VLOOKUP(T8,'開眼片足立ち判定　女性（変更厳禁）'!$B$11:$C$16,2,TRUE)</f>
        <v>0</v>
      </c>
      <c r="W8" s="7">
        <f>VLOOKUP(V8,'5m歩行判定　女性（変更厳禁）'!$B$11:$C$16,2,TRUE)</f>
        <v>5</v>
      </c>
      <c r="Y8" s="7">
        <f>VLOOKUP(X8,'TUG判定　女性（変更厳禁）'!$B$11:$C$16,2,TRUE)</f>
        <v>5</v>
      </c>
      <c r="AA8" s="58">
        <f>VLOOKUP(Z8,'ファンクショナルリーチ判定　女性（変更厳禁）'!$B$11:$C$16,2,TRUE)</f>
        <v>0</v>
      </c>
      <c r="AB8" s="7">
        <f t="shared" si="2"/>
        <v>10</v>
      </c>
      <c r="AC8" s="63"/>
      <c r="AD8" s="63"/>
      <c r="AE8" s="67"/>
      <c r="AF8" s="61"/>
      <c r="AG8" s="7"/>
      <c r="AH8" s="7"/>
      <c r="AI8" s="7"/>
      <c r="AJ8" s="7"/>
      <c r="AL8" s="51" t="s">
        <v>77</v>
      </c>
      <c r="AN8" s="52" t="s">
        <v>79</v>
      </c>
      <c r="AP8" s="8">
        <f>VLOOKUP(AO8,'握力判定　女性用（変更厳禁）'!$B$11:$C$16,2,TRUE)</f>
        <v>0</v>
      </c>
      <c r="AR8" s="8">
        <f>VLOOKUP(AQ8,'長座位体前屈判定　女性用（変更厳禁）'!$B$11:$C$16,2,TRUE)</f>
        <v>0</v>
      </c>
      <c r="AT8" s="8">
        <f>VLOOKUP(AS8,'開眼片足立ち判定　女性（変更厳禁）'!$B$11:$C$16,2,TRUE)</f>
        <v>0</v>
      </c>
      <c r="AV8" s="8">
        <f>VLOOKUP(AU8,'5m歩行判定　女性（変更厳禁）'!$B$11:$C$16,2,TRUE)</f>
        <v>5</v>
      </c>
      <c r="AX8" s="8">
        <f>VLOOKUP(AW8,'TUG判定　女性（変更厳禁）'!$B$11:$C$16,2,TRUE)</f>
        <v>5</v>
      </c>
      <c r="AZ8" s="8">
        <f>VLOOKUP(AY8,'ファンクショナルリーチ判定　女性（変更厳禁）'!$B$11:$C$16,2,TRUE)</f>
        <v>0</v>
      </c>
      <c r="BA8" s="81">
        <f t="shared" si="3"/>
        <v>10</v>
      </c>
      <c r="BB8" s="70"/>
      <c r="BC8" s="70"/>
      <c r="BD8" s="78"/>
      <c r="BE8" s="69"/>
      <c r="BF8" s="8"/>
      <c r="BG8" s="8"/>
      <c r="BH8" s="8"/>
      <c r="BI8" s="73"/>
    </row>
    <row r="9" spans="1:61">
      <c r="A9" s="3">
        <v>7</v>
      </c>
      <c r="F9" s="12" t="e">
        <f t="shared" si="0"/>
        <v>#DIV/0!</v>
      </c>
      <c r="H9" s="12" t="e">
        <f t="shared" si="1"/>
        <v>#DIV/0!</v>
      </c>
      <c r="K9" s="43"/>
      <c r="M9" s="45" t="s">
        <v>77</v>
      </c>
      <c r="O9" s="46" t="s">
        <v>79</v>
      </c>
      <c r="Q9" s="7">
        <f>VLOOKUP(P9,'握力判定　女性用（変更厳禁）'!$B$11:$C$16,2,TRUE)</f>
        <v>0</v>
      </c>
      <c r="S9" s="7">
        <f>VLOOKUP(R9,'長座位体前屈判定　女性用（変更厳禁）'!$B$11:$C$16,2,TRUE)</f>
        <v>0</v>
      </c>
      <c r="T9" s="36"/>
      <c r="U9" s="7">
        <f>VLOOKUP(T9,'開眼片足立ち判定　女性（変更厳禁）'!$B$11:$C$16,2,TRUE)</f>
        <v>0</v>
      </c>
      <c r="W9" s="7">
        <f>VLOOKUP(V9,'5m歩行判定　女性（変更厳禁）'!$B$11:$C$16,2,TRUE)</f>
        <v>5</v>
      </c>
      <c r="Y9" s="7">
        <f>VLOOKUP(X9,'TUG判定　女性（変更厳禁）'!$B$11:$C$16,2,TRUE)</f>
        <v>5</v>
      </c>
      <c r="AA9" s="58">
        <f>VLOOKUP(Z9,'ファンクショナルリーチ判定　女性（変更厳禁）'!$B$11:$C$16,2,TRUE)</f>
        <v>0</v>
      </c>
      <c r="AB9" s="7">
        <f t="shared" si="2"/>
        <v>10</v>
      </c>
      <c r="AC9" s="63"/>
      <c r="AD9" s="63"/>
      <c r="AE9" s="67"/>
      <c r="AF9" s="61"/>
      <c r="AG9" s="7"/>
      <c r="AH9" s="7"/>
      <c r="AI9" s="7"/>
      <c r="AJ9" s="7"/>
      <c r="AL9" s="51" t="s">
        <v>77</v>
      </c>
      <c r="AN9" s="52" t="s">
        <v>79</v>
      </c>
      <c r="AP9" s="8">
        <f>VLOOKUP(AO9,'握力判定　女性用（変更厳禁）'!$B$11:$C$16,2,TRUE)</f>
        <v>0</v>
      </c>
      <c r="AR9" s="8">
        <f>VLOOKUP(AQ9,'長座位体前屈判定　女性用（変更厳禁）'!$B$11:$C$16,2,TRUE)</f>
        <v>0</v>
      </c>
      <c r="AT9" s="8">
        <f>VLOOKUP(AS9,'開眼片足立ち判定　女性（変更厳禁）'!$B$11:$C$16,2,TRUE)</f>
        <v>0</v>
      </c>
      <c r="AV9" s="8">
        <f>VLOOKUP(AU9,'5m歩行判定　女性（変更厳禁）'!$B$11:$C$16,2,TRUE)</f>
        <v>5</v>
      </c>
      <c r="AX9" s="8">
        <f>VLOOKUP(AW9,'TUG判定　女性（変更厳禁）'!$B$11:$C$16,2,TRUE)</f>
        <v>5</v>
      </c>
      <c r="AZ9" s="8">
        <f>VLOOKUP(AY9,'ファンクショナルリーチ判定　女性（変更厳禁）'!$B$11:$C$16,2,TRUE)</f>
        <v>0</v>
      </c>
      <c r="BA9" s="81">
        <f t="shared" si="3"/>
        <v>10</v>
      </c>
      <c r="BB9" s="70"/>
      <c r="BC9" s="70"/>
      <c r="BD9" s="78"/>
      <c r="BE9" s="69"/>
      <c r="BF9" s="8"/>
      <c r="BG9" s="8"/>
      <c r="BH9" s="8"/>
      <c r="BI9" s="73"/>
    </row>
    <row r="10" spans="1:61">
      <c r="A10" s="3">
        <v>8</v>
      </c>
      <c r="F10" s="12" t="e">
        <f t="shared" si="0"/>
        <v>#DIV/0!</v>
      </c>
      <c r="H10" s="12" t="e">
        <f t="shared" si="1"/>
        <v>#DIV/0!</v>
      </c>
      <c r="K10" s="43"/>
      <c r="M10" s="45" t="s">
        <v>77</v>
      </c>
      <c r="O10" s="46" t="s">
        <v>79</v>
      </c>
      <c r="Q10" s="7">
        <f>VLOOKUP(P10,'握力判定　女性用（変更厳禁）'!$B$11:$C$16,2,TRUE)</f>
        <v>0</v>
      </c>
      <c r="S10" s="7">
        <f>VLOOKUP(R10,'長座位体前屈判定　女性用（変更厳禁）'!$B$11:$C$16,2,TRUE)</f>
        <v>0</v>
      </c>
      <c r="U10" s="7">
        <f>VLOOKUP(T10,'開眼片足立ち判定　女性（変更厳禁）'!$B$11:$C$16,2,TRUE)</f>
        <v>0</v>
      </c>
      <c r="W10" s="7">
        <f>VLOOKUP(V10,'5m歩行判定　女性（変更厳禁）'!$B$11:$C$16,2,TRUE)</f>
        <v>5</v>
      </c>
      <c r="Y10" s="7">
        <f>VLOOKUP(X10,'TUG判定　女性（変更厳禁）'!$B$11:$C$16,2,TRUE)</f>
        <v>5</v>
      </c>
      <c r="AA10" s="58">
        <f>VLOOKUP(Z10,'ファンクショナルリーチ判定　女性（変更厳禁）'!$B$11:$C$16,2,TRUE)</f>
        <v>0</v>
      </c>
      <c r="AB10" s="7">
        <f t="shared" si="2"/>
        <v>10</v>
      </c>
      <c r="AC10" s="63"/>
      <c r="AD10" s="63"/>
      <c r="AE10" s="67"/>
      <c r="AF10" s="61"/>
      <c r="AG10" s="7"/>
      <c r="AH10" s="7"/>
      <c r="AI10" s="7"/>
      <c r="AJ10" s="7"/>
      <c r="AL10" s="51" t="s">
        <v>77</v>
      </c>
      <c r="AN10" s="52" t="s">
        <v>79</v>
      </c>
      <c r="AP10" s="8">
        <f>VLOOKUP(AO10,'握力判定　女性用（変更厳禁）'!$B$11:$C$16,2,TRUE)</f>
        <v>0</v>
      </c>
      <c r="AR10" s="8">
        <f>VLOOKUP(AQ10,'長座位体前屈判定　女性用（変更厳禁）'!$B$11:$C$16,2,TRUE)</f>
        <v>0</v>
      </c>
      <c r="AT10" s="8">
        <f>VLOOKUP(AS10,'開眼片足立ち判定　女性（変更厳禁）'!$B$11:$C$16,2,TRUE)</f>
        <v>0</v>
      </c>
      <c r="AV10" s="8">
        <f>VLOOKUP(AU10,'5m歩行判定　女性（変更厳禁）'!$B$11:$C$16,2,TRUE)</f>
        <v>5</v>
      </c>
      <c r="AX10" s="8">
        <f>VLOOKUP(AW10,'TUG判定　女性（変更厳禁）'!$B$11:$C$16,2,TRUE)</f>
        <v>5</v>
      </c>
      <c r="AZ10" s="8">
        <f>VLOOKUP(AY10,'ファンクショナルリーチ判定　女性（変更厳禁）'!$B$11:$C$16,2,TRUE)</f>
        <v>0</v>
      </c>
      <c r="BA10" s="81">
        <f t="shared" si="3"/>
        <v>10</v>
      </c>
      <c r="BB10" s="70"/>
      <c r="BC10" s="70"/>
      <c r="BD10" s="78"/>
      <c r="BE10" s="69"/>
      <c r="BF10" s="8"/>
      <c r="BG10" s="8"/>
      <c r="BH10" s="8"/>
      <c r="BI10" s="73"/>
    </row>
    <row r="11" spans="1:61">
      <c r="A11" s="3">
        <v>9</v>
      </c>
      <c r="F11" s="12" t="e">
        <f t="shared" si="0"/>
        <v>#DIV/0!</v>
      </c>
      <c r="H11" s="12" t="e">
        <f t="shared" si="1"/>
        <v>#DIV/0!</v>
      </c>
      <c r="K11" s="43"/>
      <c r="M11" s="45" t="s">
        <v>77</v>
      </c>
      <c r="O11" s="46" t="s">
        <v>79</v>
      </c>
      <c r="Q11" s="7">
        <f>VLOOKUP(P11,'握力判定　女性用（変更厳禁）'!$B$11:$C$16,2,TRUE)</f>
        <v>0</v>
      </c>
      <c r="S11" s="7">
        <f>VLOOKUP(R11,'長座位体前屈判定　女性用（変更厳禁）'!$B$11:$C$16,2,TRUE)</f>
        <v>0</v>
      </c>
      <c r="U11" s="7">
        <f>VLOOKUP(T11,'開眼片足立ち判定　女性（変更厳禁）'!$B$11:$C$16,2,TRUE)</f>
        <v>0</v>
      </c>
      <c r="W11" s="7">
        <f>VLOOKUP(V11,'5m歩行判定　女性（変更厳禁）'!$B$11:$C$16,2,TRUE)</f>
        <v>5</v>
      </c>
      <c r="Y11" s="7">
        <f>VLOOKUP(X11,'TUG判定　女性（変更厳禁）'!$B$11:$C$16,2,TRUE)</f>
        <v>5</v>
      </c>
      <c r="AA11" s="58">
        <f>VLOOKUP(Z11,'ファンクショナルリーチ判定　女性（変更厳禁）'!$B$11:$C$16,2,TRUE)</f>
        <v>0</v>
      </c>
      <c r="AB11" s="7">
        <f t="shared" si="2"/>
        <v>10</v>
      </c>
      <c r="AC11" s="63"/>
      <c r="AD11" s="63"/>
      <c r="AE11" s="67"/>
      <c r="AF11" s="61"/>
      <c r="AG11" s="7"/>
      <c r="AH11" s="7"/>
      <c r="AI11" s="7"/>
      <c r="AJ11" s="7"/>
      <c r="AL11" s="51" t="s">
        <v>77</v>
      </c>
      <c r="AN11" s="52" t="s">
        <v>79</v>
      </c>
      <c r="AP11" s="8">
        <f>VLOOKUP(AO11,'握力判定　女性用（変更厳禁）'!$B$11:$C$16,2,TRUE)</f>
        <v>0</v>
      </c>
      <c r="AR11" s="8">
        <f>VLOOKUP(AQ11,'長座位体前屈判定　女性用（変更厳禁）'!$B$11:$C$16,2,TRUE)</f>
        <v>0</v>
      </c>
      <c r="AT11" s="8">
        <f>VLOOKUP(AS11,'開眼片足立ち判定　女性（変更厳禁）'!$B$11:$C$16,2,TRUE)</f>
        <v>0</v>
      </c>
      <c r="AV11" s="8">
        <f>VLOOKUP(AU11,'5m歩行判定　女性（変更厳禁）'!$B$11:$C$16,2,TRUE)</f>
        <v>5</v>
      </c>
      <c r="AX11" s="8">
        <f>VLOOKUP(AW11,'TUG判定　女性（変更厳禁）'!$B$11:$C$16,2,TRUE)</f>
        <v>5</v>
      </c>
      <c r="AZ11" s="8">
        <f>VLOOKUP(AY11,'ファンクショナルリーチ判定　女性（変更厳禁）'!$B$11:$C$16,2,TRUE)</f>
        <v>0</v>
      </c>
      <c r="BA11" s="81">
        <f t="shared" si="3"/>
        <v>10</v>
      </c>
      <c r="BB11" s="70"/>
      <c r="BC11" s="70"/>
      <c r="BD11" s="78"/>
      <c r="BE11" s="69"/>
      <c r="BF11" s="8"/>
      <c r="BG11" s="8"/>
      <c r="BH11" s="8"/>
      <c r="BI11" s="73"/>
    </row>
    <row r="12" spans="1:61">
      <c r="A12" s="3">
        <v>10</v>
      </c>
      <c r="F12" s="12" t="e">
        <f t="shared" si="0"/>
        <v>#DIV/0!</v>
      </c>
      <c r="H12" s="12" t="e">
        <f t="shared" si="1"/>
        <v>#DIV/0!</v>
      </c>
      <c r="K12" s="43"/>
      <c r="M12" s="45" t="s">
        <v>77</v>
      </c>
      <c r="O12" s="46" t="s">
        <v>79</v>
      </c>
      <c r="Q12" s="7">
        <f>VLOOKUP(P12,'握力判定　女性用（変更厳禁）'!$B$11:$C$16,2,TRUE)</f>
        <v>0</v>
      </c>
      <c r="S12" s="7">
        <f>VLOOKUP(R12,'長座位体前屈判定　女性用（変更厳禁）'!$B$11:$C$16,2,TRUE)</f>
        <v>0</v>
      </c>
      <c r="U12" s="7">
        <f>VLOOKUP(T12,'開眼片足立ち判定　女性（変更厳禁）'!$B$11:$C$16,2,TRUE)</f>
        <v>0</v>
      </c>
      <c r="W12" s="7">
        <f>VLOOKUP(V12,'5m歩行判定　女性（変更厳禁）'!$B$11:$C$16,2,TRUE)</f>
        <v>5</v>
      </c>
      <c r="Y12" s="7">
        <f>VLOOKUP(X12,'TUG判定　女性（変更厳禁）'!$B$11:$C$16,2,TRUE)</f>
        <v>5</v>
      </c>
      <c r="AA12" s="58">
        <f>VLOOKUP(Z12,'ファンクショナルリーチ判定　女性（変更厳禁）'!$B$11:$C$16,2,TRUE)</f>
        <v>0</v>
      </c>
      <c r="AB12" s="7">
        <f t="shared" si="2"/>
        <v>10</v>
      </c>
      <c r="AC12" s="63"/>
      <c r="AD12" s="63"/>
      <c r="AE12" s="67"/>
      <c r="AF12" s="61"/>
      <c r="AG12" s="7"/>
      <c r="AH12" s="7"/>
      <c r="AI12" s="7"/>
      <c r="AJ12" s="7"/>
      <c r="AL12" s="51" t="s">
        <v>77</v>
      </c>
      <c r="AN12" s="52" t="s">
        <v>79</v>
      </c>
      <c r="AP12" s="8">
        <f>VLOOKUP(AO12,'握力判定　女性用（変更厳禁）'!$B$11:$C$16,2,TRUE)</f>
        <v>0</v>
      </c>
      <c r="AR12" s="8">
        <f>VLOOKUP(AQ12,'長座位体前屈判定　女性用（変更厳禁）'!$B$11:$C$16,2,TRUE)</f>
        <v>0</v>
      </c>
      <c r="AT12" s="8">
        <f>VLOOKUP(AS12,'開眼片足立ち判定　女性（変更厳禁）'!$B$11:$C$16,2,TRUE)</f>
        <v>0</v>
      </c>
      <c r="AV12" s="8">
        <f>VLOOKUP(AU12,'5m歩行判定　女性（変更厳禁）'!$B$11:$C$16,2,TRUE)</f>
        <v>5</v>
      </c>
      <c r="AX12" s="8">
        <f>VLOOKUP(AW12,'TUG判定　女性（変更厳禁）'!$B$11:$C$16,2,TRUE)</f>
        <v>5</v>
      </c>
      <c r="AZ12" s="8">
        <f>VLOOKUP(AY12,'ファンクショナルリーチ判定　女性（変更厳禁）'!$B$11:$C$16,2,TRUE)</f>
        <v>0</v>
      </c>
      <c r="BA12" s="81">
        <f t="shared" si="3"/>
        <v>10</v>
      </c>
      <c r="BB12" s="70"/>
      <c r="BC12" s="70"/>
      <c r="BD12" s="78"/>
      <c r="BE12" s="69"/>
      <c r="BF12" s="8"/>
      <c r="BG12" s="8"/>
      <c r="BH12" s="8"/>
      <c r="BI12" s="73"/>
    </row>
    <row r="13" spans="1:61">
      <c r="A13" s="3">
        <v>11</v>
      </c>
      <c r="F13" s="12" t="e">
        <f t="shared" si="0"/>
        <v>#DIV/0!</v>
      </c>
      <c r="H13" s="12" t="e">
        <f t="shared" si="1"/>
        <v>#DIV/0!</v>
      </c>
      <c r="K13" s="43"/>
      <c r="M13" s="45" t="s">
        <v>77</v>
      </c>
      <c r="O13" s="46" t="s">
        <v>79</v>
      </c>
      <c r="Q13" s="7">
        <f>VLOOKUP(P13,'握力判定　女性用（変更厳禁）'!$B$11:$C$16,2,TRUE)</f>
        <v>0</v>
      </c>
      <c r="S13" s="7">
        <f>VLOOKUP(R13,'長座位体前屈判定　女性用（変更厳禁）'!$B$11:$C$16,2,TRUE)</f>
        <v>0</v>
      </c>
      <c r="U13" s="7">
        <f>VLOOKUP(T13,'開眼片足立ち判定　女性（変更厳禁）'!$B$11:$C$16,2,TRUE)</f>
        <v>0</v>
      </c>
      <c r="W13" s="7">
        <f>VLOOKUP(V13,'5m歩行判定　女性（変更厳禁）'!$B$11:$C$16,2,TRUE)</f>
        <v>5</v>
      </c>
      <c r="Y13" s="7">
        <f>VLOOKUP(X13,'TUG判定　女性（変更厳禁）'!$B$11:$C$16,2,TRUE)</f>
        <v>5</v>
      </c>
      <c r="AA13" s="58">
        <f>VLOOKUP(Z13,'ファンクショナルリーチ判定　女性（変更厳禁）'!$B$11:$C$16,2,TRUE)</f>
        <v>0</v>
      </c>
      <c r="AB13" s="7">
        <f t="shared" si="2"/>
        <v>10</v>
      </c>
      <c r="AC13" s="63"/>
      <c r="AD13" s="63"/>
      <c r="AE13" s="67"/>
      <c r="AF13" s="61"/>
      <c r="AG13" s="7"/>
      <c r="AH13" s="7"/>
      <c r="AI13" s="7"/>
      <c r="AJ13" s="7"/>
      <c r="AL13" s="51" t="s">
        <v>77</v>
      </c>
      <c r="AN13" s="52" t="s">
        <v>79</v>
      </c>
      <c r="AP13" s="8">
        <f>VLOOKUP(AO13,'握力判定　女性用（変更厳禁）'!$B$11:$C$16,2,TRUE)</f>
        <v>0</v>
      </c>
      <c r="AR13" s="8">
        <f>VLOOKUP(AQ13,'長座位体前屈判定　女性用（変更厳禁）'!$B$11:$C$16,2,TRUE)</f>
        <v>0</v>
      </c>
      <c r="AT13" s="8">
        <f>VLOOKUP(AS13,'開眼片足立ち判定　女性（変更厳禁）'!$B$11:$C$16,2,TRUE)</f>
        <v>0</v>
      </c>
      <c r="AV13" s="8">
        <f>VLOOKUP(AU13,'5m歩行判定　女性（変更厳禁）'!$B$11:$C$16,2,TRUE)</f>
        <v>5</v>
      </c>
      <c r="AX13" s="8">
        <f>VLOOKUP(AW13,'TUG判定　女性（変更厳禁）'!$B$11:$C$16,2,TRUE)</f>
        <v>5</v>
      </c>
      <c r="AZ13" s="8">
        <f>VLOOKUP(AY13,'ファンクショナルリーチ判定　女性（変更厳禁）'!$B$11:$C$16,2,TRUE)</f>
        <v>0</v>
      </c>
      <c r="BA13" s="81">
        <f t="shared" si="3"/>
        <v>10</v>
      </c>
      <c r="BB13" s="70"/>
      <c r="BC13" s="70"/>
      <c r="BD13" s="78"/>
      <c r="BE13" s="69"/>
      <c r="BF13" s="8"/>
      <c r="BG13" s="8"/>
      <c r="BH13" s="8"/>
      <c r="BI13" s="73"/>
    </row>
    <row r="14" spans="1:61">
      <c r="A14" s="3">
        <v>12</v>
      </c>
      <c r="F14" s="12" t="e">
        <f t="shared" si="0"/>
        <v>#DIV/0!</v>
      </c>
      <c r="H14" s="12" t="e">
        <f t="shared" si="1"/>
        <v>#DIV/0!</v>
      </c>
      <c r="K14" s="43"/>
      <c r="M14" s="45" t="s">
        <v>77</v>
      </c>
      <c r="O14" s="46" t="s">
        <v>79</v>
      </c>
      <c r="Q14" s="7">
        <f>VLOOKUP(P14,'握力判定　女性用（変更厳禁）'!$B$11:$C$16,2,TRUE)</f>
        <v>0</v>
      </c>
      <c r="S14" s="7">
        <f>VLOOKUP(R14,'長座位体前屈判定　女性用（変更厳禁）'!$B$11:$C$16,2,TRUE)</f>
        <v>0</v>
      </c>
      <c r="U14" s="7">
        <f>VLOOKUP(T14,'開眼片足立ち判定　女性（変更厳禁）'!$B$11:$C$16,2,TRUE)</f>
        <v>0</v>
      </c>
      <c r="W14" s="7">
        <f>VLOOKUP(V14,'5m歩行判定　女性（変更厳禁）'!$B$11:$C$16,2,TRUE)</f>
        <v>5</v>
      </c>
      <c r="Y14" s="7">
        <f>VLOOKUP(X14,'TUG判定　女性（変更厳禁）'!$B$11:$C$16,2,TRUE)</f>
        <v>5</v>
      </c>
      <c r="AA14" s="58">
        <f>VLOOKUP(Z14,'ファンクショナルリーチ判定　女性（変更厳禁）'!$B$11:$C$16,2,TRUE)</f>
        <v>0</v>
      </c>
      <c r="AB14" s="7">
        <f t="shared" si="2"/>
        <v>10</v>
      </c>
      <c r="AC14" s="63"/>
      <c r="AD14" s="63"/>
      <c r="AE14" s="67"/>
      <c r="AF14" s="61"/>
      <c r="AG14" s="7"/>
      <c r="AH14" s="7"/>
      <c r="AI14" s="7"/>
      <c r="AJ14" s="7"/>
      <c r="AL14" s="51" t="s">
        <v>77</v>
      </c>
      <c r="AN14" s="52" t="s">
        <v>79</v>
      </c>
      <c r="AP14" s="8">
        <f>VLOOKUP(AO14,'握力判定　女性用（変更厳禁）'!$B$11:$C$16,2,TRUE)</f>
        <v>0</v>
      </c>
      <c r="AR14" s="8">
        <f>VLOOKUP(AQ14,'長座位体前屈判定　女性用（変更厳禁）'!$B$11:$C$16,2,TRUE)</f>
        <v>0</v>
      </c>
      <c r="AT14" s="8">
        <f>VLOOKUP(AS14,'開眼片足立ち判定　女性（変更厳禁）'!$B$11:$C$16,2,TRUE)</f>
        <v>0</v>
      </c>
      <c r="AV14" s="8">
        <f>VLOOKUP(AU14,'5m歩行判定　女性（変更厳禁）'!$B$11:$C$16,2,TRUE)</f>
        <v>5</v>
      </c>
      <c r="AX14" s="8">
        <f>VLOOKUP(AW14,'TUG判定　女性（変更厳禁）'!$B$11:$C$16,2,TRUE)</f>
        <v>5</v>
      </c>
      <c r="AZ14" s="8">
        <f>VLOOKUP(AY14,'ファンクショナルリーチ判定　女性（変更厳禁）'!$B$11:$C$16,2,TRUE)</f>
        <v>0</v>
      </c>
      <c r="BA14" s="81">
        <f t="shared" si="3"/>
        <v>10</v>
      </c>
      <c r="BB14" s="70"/>
      <c r="BC14" s="70"/>
      <c r="BD14" s="78"/>
      <c r="BE14" s="69"/>
      <c r="BF14" s="8"/>
      <c r="BG14" s="8"/>
      <c r="BH14" s="8"/>
      <c r="BI14" s="73"/>
    </row>
    <row r="15" spans="1:61">
      <c r="A15" s="3">
        <v>13</v>
      </c>
      <c r="F15" s="12" t="e">
        <f t="shared" si="0"/>
        <v>#DIV/0!</v>
      </c>
      <c r="H15" s="12" t="e">
        <f t="shared" si="1"/>
        <v>#DIV/0!</v>
      </c>
      <c r="K15" s="43"/>
      <c r="M15" s="45" t="s">
        <v>77</v>
      </c>
      <c r="O15" s="46" t="s">
        <v>79</v>
      </c>
      <c r="Q15" s="7">
        <f>VLOOKUP(P15,'握力判定　女性用（変更厳禁）'!$B$11:$C$16,2,TRUE)</f>
        <v>0</v>
      </c>
      <c r="S15" s="7">
        <f>VLOOKUP(R15,'長座位体前屈判定　女性用（変更厳禁）'!$B$11:$C$16,2,TRUE)</f>
        <v>0</v>
      </c>
      <c r="U15" s="7">
        <f>VLOOKUP(T15,'開眼片足立ち判定　女性（変更厳禁）'!$B$11:$C$16,2,TRUE)</f>
        <v>0</v>
      </c>
      <c r="W15" s="7">
        <f>VLOOKUP(V15,'5m歩行判定　女性（変更厳禁）'!$B$11:$C$16,2,TRUE)</f>
        <v>5</v>
      </c>
      <c r="Y15" s="7">
        <f>VLOOKUP(X15,'TUG判定　女性（変更厳禁）'!$B$11:$C$16,2,TRUE)</f>
        <v>5</v>
      </c>
      <c r="AA15" s="58">
        <f>VLOOKUP(Z15,'ファンクショナルリーチ判定　女性（変更厳禁）'!$B$11:$C$16,2,TRUE)</f>
        <v>0</v>
      </c>
      <c r="AB15" s="7">
        <f t="shared" si="2"/>
        <v>10</v>
      </c>
      <c r="AC15" s="63"/>
      <c r="AD15" s="63"/>
      <c r="AE15" s="67"/>
      <c r="AF15" s="61"/>
      <c r="AG15" s="7"/>
      <c r="AH15" s="7"/>
      <c r="AI15" s="7"/>
      <c r="AJ15" s="7"/>
      <c r="AL15" s="51" t="s">
        <v>77</v>
      </c>
      <c r="AN15" s="52" t="s">
        <v>79</v>
      </c>
      <c r="AP15" s="8">
        <f>VLOOKUP(AO15,'握力判定　女性用（変更厳禁）'!$B$11:$C$16,2,TRUE)</f>
        <v>0</v>
      </c>
      <c r="AR15" s="8">
        <f>VLOOKUP(AQ15,'長座位体前屈判定　女性用（変更厳禁）'!$B$11:$C$16,2,TRUE)</f>
        <v>0</v>
      </c>
      <c r="AT15" s="8">
        <f>VLOOKUP(AS15,'開眼片足立ち判定　女性（変更厳禁）'!$B$11:$C$16,2,TRUE)</f>
        <v>0</v>
      </c>
      <c r="AV15" s="8">
        <f>VLOOKUP(AU15,'5m歩行判定　女性（変更厳禁）'!$B$11:$C$16,2,TRUE)</f>
        <v>5</v>
      </c>
      <c r="AX15" s="8">
        <f>VLOOKUP(AW15,'TUG判定　女性（変更厳禁）'!$B$11:$C$16,2,TRUE)</f>
        <v>5</v>
      </c>
      <c r="AZ15" s="8">
        <f>VLOOKUP(AY15,'ファンクショナルリーチ判定　女性（変更厳禁）'!$B$11:$C$16,2,TRUE)</f>
        <v>0</v>
      </c>
      <c r="BA15" s="81">
        <f t="shared" si="3"/>
        <v>10</v>
      </c>
      <c r="BB15" s="70"/>
      <c r="BC15" s="70"/>
      <c r="BD15" s="78"/>
      <c r="BE15" s="69"/>
      <c r="BF15" s="8"/>
      <c r="BG15" s="8"/>
      <c r="BH15" s="8"/>
      <c r="BI15" s="73"/>
    </row>
    <row r="16" spans="1:61">
      <c r="A16" s="3">
        <v>14</v>
      </c>
      <c r="F16" s="12" t="e">
        <f t="shared" si="0"/>
        <v>#DIV/0!</v>
      </c>
      <c r="H16" s="12" t="e">
        <f t="shared" si="1"/>
        <v>#DIV/0!</v>
      </c>
      <c r="K16" s="43"/>
      <c r="M16" s="45" t="s">
        <v>77</v>
      </c>
      <c r="O16" s="46" t="s">
        <v>79</v>
      </c>
      <c r="Q16" s="7">
        <f>VLOOKUP(P16,'握力判定　女性用（変更厳禁）'!$B$11:$C$16,2,TRUE)</f>
        <v>0</v>
      </c>
      <c r="S16" s="7">
        <f>VLOOKUP(R16,'長座位体前屈判定　女性用（変更厳禁）'!$B$11:$C$16,2,TRUE)</f>
        <v>0</v>
      </c>
      <c r="U16" s="7">
        <f>VLOOKUP(T16,'開眼片足立ち判定　女性（変更厳禁）'!$B$11:$C$16,2,TRUE)</f>
        <v>0</v>
      </c>
      <c r="W16" s="7">
        <f>VLOOKUP(V16,'5m歩行判定　女性（変更厳禁）'!$B$11:$C$16,2,TRUE)</f>
        <v>5</v>
      </c>
      <c r="Y16" s="7">
        <f>VLOOKUP(X16,'TUG判定　女性（変更厳禁）'!$B$11:$C$16,2,TRUE)</f>
        <v>5</v>
      </c>
      <c r="AA16" s="58">
        <f>VLOOKUP(Z16,'ファンクショナルリーチ判定　女性（変更厳禁）'!$B$11:$C$16,2,TRUE)</f>
        <v>0</v>
      </c>
      <c r="AB16" s="7">
        <f t="shared" si="2"/>
        <v>10</v>
      </c>
      <c r="AC16" s="63"/>
      <c r="AD16" s="63"/>
      <c r="AE16" s="67"/>
      <c r="AF16" s="61"/>
      <c r="AG16" s="7"/>
      <c r="AH16" s="7"/>
      <c r="AI16" s="7"/>
      <c r="AJ16" s="7"/>
      <c r="AL16" s="51" t="s">
        <v>77</v>
      </c>
      <c r="AN16" s="52" t="s">
        <v>79</v>
      </c>
      <c r="AP16" s="8">
        <f>VLOOKUP(AO16,'握力判定　女性用（変更厳禁）'!$B$11:$C$16,2,TRUE)</f>
        <v>0</v>
      </c>
      <c r="AR16" s="8">
        <f>VLOOKUP(AQ16,'長座位体前屈判定　女性用（変更厳禁）'!$B$11:$C$16,2,TRUE)</f>
        <v>0</v>
      </c>
      <c r="AT16" s="8">
        <f>VLOOKUP(AS16,'開眼片足立ち判定　女性（変更厳禁）'!$B$11:$C$16,2,TRUE)</f>
        <v>0</v>
      </c>
      <c r="AV16" s="8">
        <f>VLOOKUP(AU16,'5m歩行判定　女性（変更厳禁）'!$B$11:$C$16,2,TRUE)</f>
        <v>5</v>
      </c>
      <c r="AX16" s="8">
        <f>VLOOKUP(AW16,'TUG判定　女性（変更厳禁）'!$B$11:$C$16,2,TRUE)</f>
        <v>5</v>
      </c>
      <c r="AZ16" s="8">
        <f>VLOOKUP(AY16,'ファンクショナルリーチ判定　女性（変更厳禁）'!$B$11:$C$16,2,TRUE)</f>
        <v>0</v>
      </c>
      <c r="BA16" s="81">
        <f t="shared" si="3"/>
        <v>10</v>
      </c>
      <c r="BB16" s="70"/>
      <c r="BC16" s="70"/>
      <c r="BD16" s="78"/>
      <c r="BE16" s="69"/>
      <c r="BF16" s="8"/>
      <c r="BG16" s="8"/>
      <c r="BH16" s="8"/>
      <c r="BI16" s="73"/>
    </row>
    <row r="17" spans="1:61">
      <c r="A17" s="3">
        <v>15</v>
      </c>
      <c r="F17" s="12" t="e">
        <f t="shared" si="0"/>
        <v>#DIV/0!</v>
      </c>
      <c r="H17" s="12" t="e">
        <f t="shared" si="1"/>
        <v>#DIV/0!</v>
      </c>
      <c r="K17" s="43"/>
      <c r="M17" s="45" t="s">
        <v>77</v>
      </c>
      <c r="O17" s="46" t="s">
        <v>79</v>
      </c>
      <c r="Q17" s="7">
        <f>VLOOKUP(P17,'握力判定　女性用（変更厳禁）'!$B$11:$C$16,2,TRUE)</f>
        <v>0</v>
      </c>
      <c r="S17" s="7">
        <f>VLOOKUP(R17,'長座位体前屈判定　女性用（変更厳禁）'!$B$11:$C$16,2,TRUE)</f>
        <v>0</v>
      </c>
      <c r="U17" s="7">
        <f>VLOOKUP(T17,'開眼片足立ち判定　女性（変更厳禁）'!$B$11:$C$16,2,TRUE)</f>
        <v>0</v>
      </c>
      <c r="W17" s="7">
        <f>VLOOKUP(V17,'5m歩行判定　女性（変更厳禁）'!$B$11:$C$16,2,TRUE)</f>
        <v>5</v>
      </c>
      <c r="Y17" s="7">
        <f>VLOOKUP(X17,'TUG判定　女性（変更厳禁）'!$B$11:$C$16,2,TRUE)</f>
        <v>5</v>
      </c>
      <c r="AA17" s="58">
        <f>VLOOKUP(Z17,'ファンクショナルリーチ判定　女性（変更厳禁）'!$B$11:$C$16,2,TRUE)</f>
        <v>0</v>
      </c>
      <c r="AB17" s="7">
        <f t="shared" si="2"/>
        <v>10</v>
      </c>
      <c r="AC17" s="63"/>
      <c r="AD17" s="63"/>
      <c r="AE17" s="67"/>
      <c r="AF17" s="61"/>
      <c r="AG17" s="7"/>
      <c r="AH17" s="7"/>
      <c r="AI17" s="7"/>
      <c r="AJ17" s="7"/>
      <c r="AL17" s="51" t="s">
        <v>77</v>
      </c>
      <c r="AN17" s="52" t="s">
        <v>79</v>
      </c>
      <c r="AP17" s="8">
        <f>VLOOKUP(AO17,'握力判定　女性用（変更厳禁）'!$B$11:$C$16,2,TRUE)</f>
        <v>0</v>
      </c>
      <c r="AR17" s="8">
        <f>VLOOKUP(AQ17,'長座位体前屈判定　女性用（変更厳禁）'!$B$11:$C$16,2,TRUE)</f>
        <v>0</v>
      </c>
      <c r="AT17" s="8">
        <f>VLOOKUP(AS17,'開眼片足立ち判定　女性（変更厳禁）'!$B$11:$C$16,2,TRUE)</f>
        <v>0</v>
      </c>
      <c r="AV17" s="8">
        <f>VLOOKUP(AU17,'5m歩行判定　女性（変更厳禁）'!$B$11:$C$16,2,TRUE)</f>
        <v>5</v>
      </c>
      <c r="AX17" s="8">
        <f>VLOOKUP(AW17,'TUG判定　女性（変更厳禁）'!$B$11:$C$16,2,TRUE)</f>
        <v>5</v>
      </c>
      <c r="AZ17" s="8">
        <f>VLOOKUP(AY17,'ファンクショナルリーチ判定　女性（変更厳禁）'!$B$11:$C$16,2,TRUE)</f>
        <v>0</v>
      </c>
      <c r="BA17" s="81">
        <f t="shared" si="3"/>
        <v>10</v>
      </c>
      <c r="BB17" s="70"/>
      <c r="BC17" s="70"/>
      <c r="BD17" s="78"/>
      <c r="BE17" s="69"/>
      <c r="BF17" s="8"/>
      <c r="BG17" s="8"/>
      <c r="BH17" s="8"/>
      <c r="BI17" s="73"/>
    </row>
    <row r="18" spans="1:61">
      <c r="A18" s="3">
        <v>16</v>
      </c>
      <c r="F18" s="12" t="e">
        <f t="shared" si="0"/>
        <v>#DIV/0!</v>
      </c>
      <c r="H18" s="12" t="e">
        <f t="shared" si="1"/>
        <v>#DIV/0!</v>
      </c>
      <c r="K18" s="43"/>
      <c r="M18" s="45" t="s">
        <v>77</v>
      </c>
      <c r="O18" s="46" t="s">
        <v>79</v>
      </c>
      <c r="Q18" s="7">
        <f>VLOOKUP(P18,'握力判定　女性用（変更厳禁）'!$B$11:$C$16,2,TRUE)</f>
        <v>0</v>
      </c>
      <c r="S18" s="7">
        <f>VLOOKUP(R18,'長座位体前屈判定　女性用（変更厳禁）'!$B$11:$C$16,2,TRUE)</f>
        <v>0</v>
      </c>
      <c r="U18" s="7">
        <f>VLOOKUP(T18,'開眼片足立ち判定　女性（変更厳禁）'!$B$11:$C$16,2,TRUE)</f>
        <v>0</v>
      </c>
      <c r="W18" s="7">
        <f>VLOOKUP(V18,'5m歩行判定　女性（変更厳禁）'!$B$11:$C$16,2,TRUE)</f>
        <v>5</v>
      </c>
      <c r="Y18" s="7">
        <f>VLOOKUP(X18,'TUG判定　女性（変更厳禁）'!$B$11:$C$16,2,TRUE)</f>
        <v>5</v>
      </c>
      <c r="AA18" s="58">
        <f>VLOOKUP(Z18,'ファンクショナルリーチ判定　女性（変更厳禁）'!$B$11:$C$16,2,TRUE)</f>
        <v>0</v>
      </c>
      <c r="AB18" s="7">
        <f t="shared" si="2"/>
        <v>10</v>
      </c>
      <c r="AC18" s="63"/>
      <c r="AD18" s="63"/>
      <c r="AE18" s="67"/>
      <c r="AF18" s="61"/>
      <c r="AG18" s="7"/>
      <c r="AH18" s="7"/>
      <c r="AI18" s="7"/>
      <c r="AJ18" s="7"/>
      <c r="AL18" s="51" t="s">
        <v>77</v>
      </c>
      <c r="AN18" s="52" t="s">
        <v>79</v>
      </c>
      <c r="AP18" s="8">
        <f>VLOOKUP(AO18,'握力判定　女性用（変更厳禁）'!$B$11:$C$16,2,TRUE)</f>
        <v>0</v>
      </c>
      <c r="AR18" s="8">
        <f>VLOOKUP(AQ18,'長座位体前屈判定　女性用（変更厳禁）'!$B$11:$C$16,2,TRUE)</f>
        <v>0</v>
      </c>
      <c r="AT18" s="8">
        <f>VLOOKUP(AS18,'開眼片足立ち判定　女性（変更厳禁）'!$B$11:$C$16,2,TRUE)</f>
        <v>0</v>
      </c>
      <c r="AV18" s="8">
        <f>VLOOKUP(AU18,'5m歩行判定　女性（変更厳禁）'!$B$11:$C$16,2,TRUE)</f>
        <v>5</v>
      </c>
      <c r="AX18" s="8">
        <f>VLOOKUP(AW18,'TUG判定　女性（変更厳禁）'!$B$11:$C$16,2,TRUE)</f>
        <v>5</v>
      </c>
      <c r="AZ18" s="8">
        <f>VLOOKUP(AY18,'ファンクショナルリーチ判定　女性（変更厳禁）'!$B$11:$C$16,2,TRUE)</f>
        <v>0</v>
      </c>
      <c r="BA18" s="81">
        <f t="shared" si="3"/>
        <v>10</v>
      </c>
      <c r="BB18" s="70"/>
      <c r="BC18" s="70"/>
      <c r="BD18" s="78"/>
      <c r="BE18" s="69"/>
      <c r="BF18" s="8"/>
      <c r="BG18" s="8"/>
      <c r="BH18" s="8"/>
      <c r="BI18" s="73"/>
    </row>
    <row r="19" spans="1:61">
      <c r="A19" s="3">
        <v>17</v>
      </c>
      <c r="F19" s="12" t="e">
        <f t="shared" si="0"/>
        <v>#DIV/0!</v>
      </c>
      <c r="H19" s="12" t="e">
        <f t="shared" si="1"/>
        <v>#DIV/0!</v>
      </c>
      <c r="K19" s="43"/>
      <c r="M19" s="45" t="s">
        <v>77</v>
      </c>
      <c r="O19" s="46" t="s">
        <v>79</v>
      </c>
      <c r="Q19" s="7">
        <f>VLOOKUP(P19,'握力判定　女性用（変更厳禁）'!$B$11:$C$16,2,TRUE)</f>
        <v>0</v>
      </c>
      <c r="S19" s="7">
        <f>VLOOKUP(R19,'長座位体前屈判定　女性用（変更厳禁）'!$B$11:$C$16,2,TRUE)</f>
        <v>0</v>
      </c>
      <c r="U19" s="7">
        <f>VLOOKUP(T19,'開眼片足立ち判定　女性（変更厳禁）'!$B$11:$C$16,2,TRUE)</f>
        <v>0</v>
      </c>
      <c r="W19" s="7">
        <f>VLOOKUP(V19,'5m歩行判定　女性（変更厳禁）'!$B$11:$C$16,2,TRUE)</f>
        <v>5</v>
      </c>
      <c r="Y19" s="7">
        <f>VLOOKUP(X19,'TUG判定　女性（変更厳禁）'!$B$11:$C$16,2,TRUE)</f>
        <v>5</v>
      </c>
      <c r="AA19" s="58">
        <f>VLOOKUP(Z19,'ファンクショナルリーチ判定　女性（変更厳禁）'!$B$11:$C$16,2,TRUE)</f>
        <v>0</v>
      </c>
      <c r="AB19" s="7">
        <f t="shared" si="2"/>
        <v>10</v>
      </c>
      <c r="AC19" s="63"/>
      <c r="AD19" s="63"/>
      <c r="AE19" s="67"/>
      <c r="AF19" s="61"/>
      <c r="AG19" s="7"/>
      <c r="AH19" s="7"/>
      <c r="AI19" s="7"/>
      <c r="AJ19" s="7"/>
      <c r="AL19" s="51" t="s">
        <v>77</v>
      </c>
      <c r="AN19" s="52" t="s">
        <v>79</v>
      </c>
      <c r="AP19" s="8">
        <f>VLOOKUP(AO19,'握力判定　女性用（変更厳禁）'!$B$11:$C$16,2,TRUE)</f>
        <v>0</v>
      </c>
      <c r="AR19" s="8">
        <f>VLOOKUP(AQ19,'長座位体前屈判定　女性用（変更厳禁）'!$B$11:$C$16,2,TRUE)</f>
        <v>0</v>
      </c>
      <c r="AT19" s="8">
        <f>VLOOKUP(AS19,'開眼片足立ち判定　女性（変更厳禁）'!$B$11:$C$16,2,TRUE)</f>
        <v>0</v>
      </c>
      <c r="AV19" s="8">
        <f>VLOOKUP(AU19,'5m歩行判定　女性（変更厳禁）'!$B$11:$C$16,2,TRUE)</f>
        <v>5</v>
      </c>
      <c r="AX19" s="8">
        <f>VLOOKUP(AW19,'TUG判定　女性（変更厳禁）'!$B$11:$C$16,2,TRUE)</f>
        <v>5</v>
      </c>
      <c r="AZ19" s="8">
        <f>VLOOKUP(AY19,'ファンクショナルリーチ判定　女性（変更厳禁）'!$B$11:$C$16,2,TRUE)</f>
        <v>0</v>
      </c>
      <c r="BA19" s="81">
        <f t="shared" si="3"/>
        <v>10</v>
      </c>
      <c r="BB19" s="70"/>
      <c r="BC19" s="70"/>
      <c r="BD19" s="78"/>
      <c r="BE19" s="69"/>
      <c r="BF19" s="8"/>
      <c r="BG19" s="8"/>
      <c r="BH19" s="8"/>
      <c r="BI19" s="73"/>
    </row>
    <row r="20" spans="1:61">
      <c r="A20" s="3">
        <v>18</v>
      </c>
      <c r="F20" s="12" t="e">
        <f t="shared" si="0"/>
        <v>#DIV/0!</v>
      </c>
      <c r="H20" s="12" t="e">
        <f t="shared" si="1"/>
        <v>#DIV/0!</v>
      </c>
      <c r="K20" s="43"/>
      <c r="M20" s="45" t="s">
        <v>77</v>
      </c>
      <c r="O20" s="46" t="s">
        <v>79</v>
      </c>
      <c r="Q20" s="7">
        <f>VLOOKUP(P20,'握力判定　女性用（変更厳禁）'!$B$11:$C$16,2,TRUE)</f>
        <v>0</v>
      </c>
      <c r="S20" s="7">
        <f>VLOOKUP(R20,'長座位体前屈判定　女性用（変更厳禁）'!$B$11:$C$16,2,TRUE)</f>
        <v>0</v>
      </c>
      <c r="U20" s="7">
        <f>VLOOKUP(T20,'開眼片足立ち判定　女性（変更厳禁）'!$B$11:$C$16,2,TRUE)</f>
        <v>0</v>
      </c>
      <c r="W20" s="7">
        <f>VLOOKUP(V20,'5m歩行判定　女性（変更厳禁）'!$B$11:$C$16,2,TRUE)</f>
        <v>5</v>
      </c>
      <c r="Y20" s="7">
        <f>VLOOKUP(X20,'TUG判定　女性（変更厳禁）'!$B$11:$C$16,2,TRUE)</f>
        <v>5</v>
      </c>
      <c r="AA20" s="58">
        <f>VLOOKUP(Z20,'ファンクショナルリーチ判定　女性（変更厳禁）'!$B$11:$C$16,2,TRUE)</f>
        <v>0</v>
      </c>
      <c r="AB20" s="7">
        <f t="shared" si="2"/>
        <v>10</v>
      </c>
      <c r="AC20" s="63"/>
      <c r="AD20" s="63"/>
      <c r="AE20" s="67"/>
      <c r="AF20" s="61"/>
      <c r="AG20" s="7"/>
      <c r="AH20" s="7"/>
      <c r="AI20" s="7"/>
      <c r="AJ20" s="7"/>
      <c r="AL20" s="51" t="s">
        <v>77</v>
      </c>
      <c r="AN20" s="52" t="s">
        <v>79</v>
      </c>
      <c r="AP20" s="8">
        <f>VLOOKUP(AO20,'握力判定　女性用（変更厳禁）'!$B$11:$C$16,2,TRUE)</f>
        <v>0</v>
      </c>
      <c r="AR20" s="8">
        <f>VLOOKUP(AQ20,'長座位体前屈判定　女性用（変更厳禁）'!$B$11:$C$16,2,TRUE)</f>
        <v>0</v>
      </c>
      <c r="AT20" s="8">
        <f>VLOOKUP(AS20,'開眼片足立ち判定　女性（変更厳禁）'!$B$11:$C$16,2,TRUE)</f>
        <v>0</v>
      </c>
      <c r="AV20" s="8">
        <f>VLOOKUP(AU20,'5m歩行判定　女性（変更厳禁）'!$B$11:$C$16,2,TRUE)</f>
        <v>5</v>
      </c>
      <c r="AX20" s="8">
        <f>VLOOKUP(AW20,'TUG判定　女性（変更厳禁）'!$B$11:$C$16,2,TRUE)</f>
        <v>5</v>
      </c>
      <c r="AZ20" s="8">
        <f>VLOOKUP(AY20,'ファンクショナルリーチ判定　女性（変更厳禁）'!$B$11:$C$16,2,TRUE)</f>
        <v>0</v>
      </c>
      <c r="BA20" s="81">
        <f t="shared" si="3"/>
        <v>10</v>
      </c>
      <c r="BB20" s="70"/>
      <c r="BC20" s="70"/>
      <c r="BD20" s="78"/>
      <c r="BE20" s="69"/>
      <c r="BF20" s="8"/>
      <c r="BG20" s="8"/>
      <c r="BH20" s="8"/>
      <c r="BI20" s="73"/>
    </row>
    <row r="21" spans="1:61">
      <c r="A21" s="3">
        <v>19</v>
      </c>
      <c r="F21" s="12" t="e">
        <f t="shared" si="0"/>
        <v>#DIV/0!</v>
      </c>
      <c r="H21" s="12" t="e">
        <f t="shared" si="1"/>
        <v>#DIV/0!</v>
      </c>
      <c r="K21" s="43"/>
      <c r="M21" s="45" t="s">
        <v>77</v>
      </c>
      <c r="O21" s="46" t="s">
        <v>79</v>
      </c>
      <c r="Q21" s="7">
        <f>VLOOKUP(P21,'握力判定　女性用（変更厳禁）'!$B$11:$C$16,2,TRUE)</f>
        <v>0</v>
      </c>
      <c r="S21" s="7">
        <f>VLOOKUP(R21,'長座位体前屈判定　女性用（変更厳禁）'!$B$11:$C$16,2,TRUE)</f>
        <v>0</v>
      </c>
      <c r="U21" s="7">
        <f>VLOOKUP(T21,'開眼片足立ち判定　女性（変更厳禁）'!$B$11:$C$16,2,TRUE)</f>
        <v>0</v>
      </c>
      <c r="W21" s="7">
        <f>VLOOKUP(V21,'5m歩行判定　女性（変更厳禁）'!$B$11:$C$16,2,TRUE)</f>
        <v>5</v>
      </c>
      <c r="Y21" s="7">
        <f>VLOOKUP(X21,'TUG判定　女性（変更厳禁）'!$B$11:$C$16,2,TRUE)</f>
        <v>5</v>
      </c>
      <c r="AA21" s="58">
        <f>VLOOKUP(Z21,'ファンクショナルリーチ判定　女性（変更厳禁）'!$B$11:$C$16,2,TRUE)</f>
        <v>0</v>
      </c>
      <c r="AB21" s="7">
        <f t="shared" si="2"/>
        <v>10</v>
      </c>
      <c r="AC21" s="63"/>
      <c r="AD21" s="63"/>
      <c r="AE21" s="67"/>
      <c r="AF21" s="61"/>
      <c r="AG21" s="7"/>
      <c r="AH21" s="7"/>
      <c r="AI21" s="7"/>
      <c r="AJ21" s="7"/>
      <c r="AL21" s="51" t="s">
        <v>77</v>
      </c>
      <c r="AN21" s="52" t="s">
        <v>79</v>
      </c>
      <c r="AP21" s="8">
        <f>VLOOKUP(AO21,'握力判定　女性用（変更厳禁）'!$B$11:$C$16,2,TRUE)</f>
        <v>0</v>
      </c>
      <c r="AR21" s="8">
        <f>VLOOKUP(AQ21,'長座位体前屈判定　女性用（変更厳禁）'!$B$11:$C$16,2,TRUE)</f>
        <v>0</v>
      </c>
      <c r="AT21" s="8">
        <f>VLOOKUP(AS21,'開眼片足立ち判定　女性（変更厳禁）'!$B$11:$C$16,2,TRUE)</f>
        <v>0</v>
      </c>
      <c r="AV21" s="8">
        <f>VLOOKUP(AU21,'5m歩行判定　女性（変更厳禁）'!$B$11:$C$16,2,TRUE)</f>
        <v>5</v>
      </c>
      <c r="AX21" s="8">
        <f>VLOOKUP(AW21,'TUG判定　女性（変更厳禁）'!$B$11:$C$16,2,TRUE)</f>
        <v>5</v>
      </c>
      <c r="AZ21" s="8">
        <f>VLOOKUP(AY21,'ファンクショナルリーチ判定　女性（変更厳禁）'!$B$11:$C$16,2,TRUE)</f>
        <v>0</v>
      </c>
      <c r="BA21" s="81">
        <f t="shared" si="3"/>
        <v>10</v>
      </c>
      <c r="BB21" s="70"/>
      <c r="BC21" s="70"/>
      <c r="BD21" s="78"/>
      <c r="BE21" s="69"/>
      <c r="BF21" s="8"/>
      <c r="BG21" s="8"/>
      <c r="BH21" s="8"/>
      <c r="BI21" s="73"/>
    </row>
    <row r="22" spans="1:61">
      <c r="A22" s="3">
        <v>20</v>
      </c>
      <c r="F22" s="12" t="e">
        <f t="shared" si="0"/>
        <v>#DIV/0!</v>
      </c>
      <c r="H22" s="12" t="e">
        <f t="shared" si="1"/>
        <v>#DIV/0!</v>
      </c>
      <c r="K22" s="43"/>
      <c r="M22" s="45" t="s">
        <v>77</v>
      </c>
      <c r="O22" s="46" t="s">
        <v>79</v>
      </c>
      <c r="Q22" s="7">
        <f>VLOOKUP(P22,'握力判定　女性用（変更厳禁）'!$B$11:$C$16,2,TRUE)</f>
        <v>0</v>
      </c>
      <c r="S22" s="7">
        <f>VLOOKUP(R22,'長座位体前屈判定　女性用（変更厳禁）'!$B$11:$C$16,2,TRUE)</f>
        <v>0</v>
      </c>
      <c r="U22" s="7">
        <f>VLOOKUP(T22,'開眼片足立ち判定　女性（変更厳禁）'!$B$11:$C$16,2,TRUE)</f>
        <v>0</v>
      </c>
      <c r="W22" s="7">
        <f>VLOOKUP(V22,'5m歩行判定　女性（変更厳禁）'!$B$11:$C$16,2,TRUE)</f>
        <v>5</v>
      </c>
      <c r="Y22" s="7">
        <f>VLOOKUP(X22,'TUG判定　女性（変更厳禁）'!$B$11:$C$16,2,TRUE)</f>
        <v>5</v>
      </c>
      <c r="AA22" s="58">
        <f>VLOOKUP(Z22,'ファンクショナルリーチ判定　女性（変更厳禁）'!$B$11:$C$16,2,TRUE)</f>
        <v>0</v>
      </c>
      <c r="AB22" s="7">
        <f t="shared" si="2"/>
        <v>10</v>
      </c>
      <c r="AC22" s="63"/>
      <c r="AD22" s="63"/>
      <c r="AE22" s="67"/>
      <c r="AF22" s="61"/>
      <c r="AG22" s="7"/>
      <c r="AH22" s="7"/>
      <c r="AI22" s="7"/>
      <c r="AJ22" s="7"/>
      <c r="AL22" s="51" t="s">
        <v>77</v>
      </c>
      <c r="AN22" s="52" t="s">
        <v>79</v>
      </c>
      <c r="AP22" s="8">
        <f>VLOOKUP(AO22,'握力判定　女性用（変更厳禁）'!$B$11:$C$16,2,TRUE)</f>
        <v>0</v>
      </c>
      <c r="AR22" s="8">
        <f>VLOOKUP(AQ22,'長座位体前屈判定　女性用（変更厳禁）'!$B$11:$C$16,2,TRUE)</f>
        <v>0</v>
      </c>
      <c r="AT22" s="8">
        <f>VLOOKUP(AS22,'開眼片足立ち判定　女性（変更厳禁）'!$B$11:$C$16,2,TRUE)</f>
        <v>0</v>
      </c>
      <c r="AV22" s="8">
        <f>VLOOKUP(AU22,'5m歩行判定　女性（変更厳禁）'!$B$11:$C$16,2,TRUE)</f>
        <v>5</v>
      </c>
      <c r="AX22" s="8">
        <f>VLOOKUP(AW22,'TUG判定　女性（変更厳禁）'!$B$11:$C$16,2,TRUE)</f>
        <v>5</v>
      </c>
      <c r="AZ22" s="8">
        <f>VLOOKUP(AY22,'ファンクショナルリーチ判定　女性（変更厳禁）'!$B$11:$C$16,2,TRUE)</f>
        <v>0</v>
      </c>
      <c r="BA22" s="81">
        <f t="shared" si="3"/>
        <v>10</v>
      </c>
      <c r="BB22" s="70"/>
      <c r="BC22" s="70"/>
      <c r="BD22" s="78"/>
      <c r="BE22" s="69"/>
      <c r="BF22" s="8"/>
      <c r="BG22" s="8"/>
      <c r="BH22" s="8"/>
      <c r="BI22" s="73"/>
    </row>
    <row r="23" spans="1:61">
      <c r="A23" s="3">
        <v>21</v>
      </c>
      <c r="F23" s="12" t="e">
        <f t="shared" si="0"/>
        <v>#DIV/0!</v>
      </c>
      <c r="H23" s="12" t="e">
        <f t="shared" si="1"/>
        <v>#DIV/0!</v>
      </c>
      <c r="K23" s="43"/>
      <c r="M23" s="45" t="s">
        <v>77</v>
      </c>
      <c r="O23" s="46" t="s">
        <v>79</v>
      </c>
      <c r="Q23" s="7">
        <f>VLOOKUP(P23,'握力判定　女性用（変更厳禁）'!$B$11:$C$16,2,TRUE)</f>
        <v>0</v>
      </c>
      <c r="S23" s="7">
        <f>VLOOKUP(R23,'長座位体前屈判定　女性用（変更厳禁）'!$B$11:$C$16,2,TRUE)</f>
        <v>0</v>
      </c>
      <c r="U23" s="7">
        <f>VLOOKUP(T23,'開眼片足立ち判定　女性（変更厳禁）'!$B$11:$C$16,2,TRUE)</f>
        <v>0</v>
      </c>
      <c r="W23" s="7">
        <f>VLOOKUP(V23,'5m歩行判定　女性（変更厳禁）'!$B$11:$C$16,2,TRUE)</f>
        <v>5</v>
      </c>
      <c r="Y23" s="7">
        <f>VLOOKUP(X23,'TUG判定　女性（変更厳禁）'!$B$11:$C$16,2,TRUE)</f>
        <v>5</v>
      </c>
      <c r="AA23" s="58">
        <f>VLOOKUP(Z23,'ファンクショナルリーチ判定　女性（変更厳禁）'!$B$11:$C$16,2,TRUE)</f>
        <v>0</v>
      </c>
      <c r="AB23" s="7">
        <f t="shared" si="2"/>
        <v>10</v>
      </c>
      <c r="AC23" s="63"/>
      <c r="AD23" s="63"/>
      <c r="AE23" s="67"/>
      <c r="AF23" s="61"/>
      <c r="AG23" s="7"/>
      <c r="AH23" s="7"/>
      <c r="AI23" s="7"/>
      <c r="AJ23" s="7"/>
      <c r="AL23" s="51" t="s">
        <v>77</v>
      </c>
      <c r="AN23" s="52" t="s">
        <v>79</v>
      </c>
      <c r="AP23" s="8">
        <f>VLOOKUP(AO23,'握力判定　女性用（変更厳禁）'!$B$11:$C$16,2,TRUE)</f>
        <v>0</v>
      </c>
      <c r="AR23" s="8">
        <f>VLOOKUP(AQ23,'長座位体前屈判定　女性用（変更厳禁）'!$B$11:$C$16,2,TRUE)</f>
        <v>0</v>
      </c>
      <c r="AT23" s="8">
        <f>VLOOKUP(AS23,'開眼片足立ち判定　女性（変更厳禁）'!$B$11:$C$16,2,TRUE)</f>
        <v>0</v>
      </c>
      <c r="AV23" s="8">
        <f>VLOOKUP(AU23,'5m歩行判定　女性（変更厳禁）'!$B$11:$C$16,2,TRUE)</f>
        <v>5</v>
      </c>
      <c r="AX23" s="8">
        <f>VLOOKUP(AW23,'TUG判定　女性（変更厳禁）'!$B$11:$C$16,2,TRUE)</f>
        <v>5</v>
      </c>
      <c r="AZ23" s="8">
        <f>VLOOKUP(AY23,'ファンクショナルリーチ判定　女性（変更厳禁）'!$B$11:$C$16,2,TRUE)</f>
        <v>0</v>
      </c>
      <c r="BA23" s="81">
        <f t="shared" si="3"/>
        <v>10</v>
      </c>
      <c r="BB23" s="70"/>
      <c r="BC23" s="70"/>
      <c r="BD23" s="78"/>
      <c r="BE23" s="69"/>
      <c r="BF23" s="8"/>
      <c r="BG23" s="8"/>
      <c r="BH23" s="8"/>
      <c r="BI23" s="73"/>
    </row>
    <row r="24" spans="1:61">
      <c r="A24" s="3">
        <v>22</v>
      </c>
      <c r="F24" s="12" t="e">
        <f t="shared" si="0"/>
        <v>#DIV/0!</v>
      </c>
      <c r="H24" s="12" t="e">
        <f t="shared" si="1"/>
        <v>#DIV/0!</v>
      </c>
      <c r="K24" s="43"/>
      <c r="M24" s="45" t="s">
        <v>77</v>
      </c>
      <c r="O24" s="46" t="s">
        <v>79</v>
      </c>
      <c r="Q24" s="7">
        <f>VLOOKUP(P24,'握力判定　女性用（変更厳禁）'!$B$11:$C$16,2,TRUE)</f>
        <v>0</v>
      </c>
      <c r="S24" s="7">
        <f>VLOOKUP(R24,'長座位体前屈判定　女性用（変更厳禁）'!$B$11:$C$16,2,TRUE)</f>
        <v>0</v>
      </c>
      <c r="U24" s="7">
        <f>VLOOKUP(T24,'開眼片足立ち判定　女性（変更厳禁）'!$B$11:$C$16,2,TRUE)</f>
        <v>0</v>
      </c>
      <c r="W24" s="7">
        <f>VLOOKUP(V24,'5m歩行判定　女性（変更厳禁）'!$B$11:$C$16,2,TRUE)</f>
        <v>5</v>
      </c>
      <c r="Y24" s="7">
        <f>VLOOKUP(X24,'TUG判定　女性（変更厳禁）'!$B$11:$C$16,2,TRUE)</f>
        <v>5</v>
      </c>
      <c r="AA24" s="58">
        <f>VLOOKUP(Z24,'ファンクショナルリーチ判定　女性（変更厳禁）'!$B$11:$C$16,2,TRUE)</f>
        <v>0</v>
      </c>
      <c r="AB24" s="7">
        <f t="shared" si="2"/>
        <v>10</v>
      </c>
      <c r="AC24" s="63"/>
      <c r="AD24" s="63"/>
      <c r="AE24" s="67"/>
      <c r="AF24" s="61"/>
      <c r="AG24" s="7"/>
      <c r="AH24" s="7"/>
      <c r="AI24" s="7"/>
      <c r="AJ24" s="7"/>
      <c r="AL24" s="51" t="s">
        <v>77</v>
      </c>
      <c r="AN24" s="52" t="s">
        <v>79</v>
      </c>
      <c r="AP24" s="8">
        <f>VLOOKUP(AO24,'握力判定　女性用（変更厳禁）'!$B$11:$C$16,2,TRUE)</f>
        <v>0</v>
      </c>
      <c r="AR24" s="8">
        <f>VLOOKUP(AQ24,'長座位体前屈判定　女性用（変更厳禁）'!$B$11:$C$16,2,TRUE)</f>
        <v>0</v>
      </c>
      <c r="AT24" s="8">
        <f>VLOOKUP(AS24,'開眼片足立ち判定　女性（変更厳禁）'!$B$11:$C$16,2,TRUE)</f>
        <v>0</v>
      </c>
      <c r="AV24" s="8">
        <f>VLOOKUP(AU24,'5m歩行判定　女性（変更厳禁）'!$B$11:$C$16,2,TRUE)</f>
        <v>5</v>
      </c>
      <c r="AX24" s="8">
        <f>VLOOKUP(AW24,'TUG判定　女性（変更厳禁）'!$B$11:$C$16,2,TRUE)</f>
        <v>5</v>
      </c>
      <c r="AZ24" s="8">
        <f>VLOOKUP(AY24,'ファンクショナルリーチ判定　女性（変更厳禁）'!$B$11:$C$16,2,TRUE)</f>
        <v>0</v>
      </c>
      <c r="BA24" s="81">
        <f t="shared" si="3"/>
        <v>10</v>
      </c>
      <c r="BB24" s="70"/>
      <c r="BC24" s="70"/>
      <c r="BD24" s="78"/>
      <c r="BE24" s="69"/>
      <c r="BF24" s="8"/>
      <c r="BG24" s="8"/>
      <c r="BH24" s="8"/>
      <c r="BI24" s="73"/>
    </row>
    <row r="25" spans="1:61">
      <c r="A25" s="3">
        <v>23</v>
      </c>
      <c r="F25" s="12" t="e">
        <f t="shared" si="0"/>
        <v>#DIV/0!</v>
      </c>
      <c r="H25" s="12" t="e">
        <f t="shared" si="1"/>
        <v>#DIV/0!</v>
      </c>
      <c r="K25" s="43"/>
      <c r="M25" s="45" t="s">
        <v>77</v>
      </c>
      <c r="O25" s="46" t="s">
        <v>79</v>
      </c>
      <c r="Q25" s="7">
        <f>VLOOKUP(P25,'握力判定　女性用（変更厳禁）'!$B$11:$C$16,2,TRUE)</f>
        <v>0</v>
      </c>
      <c r="S25" s="7">
        <f>VLOOKUP(R25,'長座位体前屈判定　女性用（変更厳禁）'!$B$11:$C$16,2,TRUE)</f>
        <v>0</v>
      </c>
      <c r="U25" s="7">
        <f>VLOOKUP(T25,'開眼片足立ち判定　女性（変更厳禁）'!$B$11:$C$16,2,TRUE)</f>
        <v>0</v>
      </c>
      <c r="W25" s="7">
        <f>VLOOKUP(V25,'5m歩行判定　女性（変更厳禁）'!$B$11:$C$16,2,TRUE)</f>
        <v>5</v>
      </c>
      <c r="Y25" s="7">
        <f>VLOOKUP(X25,'TUG判定　女性（変更厳禁）'!$B$11:$C$16,2,TRUE)</f>
        <v>5</v>
      </c>
      <c r="AA25" s="58">
        <f>VLOOKUP(Z25,'ファンクショナルリーチ判定　女性（変更厳禁）'!$B$11:$C$16,2,TRUE)</f>
        <v>0</v>
      </c>
      <c r="AB25" s="7">
        <f t="shared" si="2"/>
        <v>10</v>
      </c>
      <c r="AC25" s="63"/>
      <c r="AD25" s="63"/>
      <c r="AE25" s="67"/>
      <c r="AF25" s="61"/>
      <c r="AG25" s="7"/>
      <c r="AH25" s="7"/>
      <c r="AI25" s="7"/>
      <c r="AJ25" s="7"/>
      <c r="AL25" s="51" t="s">
        <v>77</v>
      </c>
      <c r="AN25" s="52" t="s">
        <v>79</v>
      </c>
      <c r="AP25" s="8">
        <f>VLOOKUP(AO25,'握力判定　女性用（変更厳禁）'!$B$11:$C$16,2,TRUE)</f>
        <v>0</v>
      </c>
      <c r="AR25" s="8">
        <f>VLOOKUP(AQ25,'長座位体前屈判定　女性用（変更厳禁）'!$B$11:$C$16,2,TRUE)</f>
        <v>0</v>
      </c>
      <c r="AT25" s="8">
        <f>VLOOKUP(AS25,'開眼片足立ち判定　女性（変更厳禁）'!$B$11:$C$16,2,TRUE)</f>
        <v>0</v>
      </c>
      <c r="AV25" s="8">
        <f>VLOOKUP(AU25,'5m歩行判定　女性（変更厳禁）'!$B$11:$C$16,2,TRUE)</f>
        <v>5</v>
      </c>
      <c r="AX25" s="8">
        <f>VLOOKUP(AW25,'TUG判定　女性（変更厳禁）'!$B$11:$C$16,2,TRUE)</f>
        <v>5</v>
      </c>
      <c r="AZ25" s="8">
        <f>VLOOKUP(AY25,'ファンクショナルリーチ判定　女性（変更厳禁）'!$B$11:$C$16,2,TRUE)</f>
        <v>0</v>
      </c>
      <c r="BA25" s="81">
        <f t="shared" si="3"/>
        <v>10</v>
      </c>
      <c r="BB25" s="70"/>
      <c r="BC25" s="70"/>
      <c r="BD25" s="78"/>
      <c r="BE25" s="69"/>
      <c r="BF25" s="8"/>
      <c r="BG25" s="8"/>
      <c r="BH25" s="8"/>
      <c r="BI25" s="73"/>
    </row>
    <row r="26" spans="1:61">
      <c r="A26" s="3">
        <v>24</v>
      </c>
      <c r="F26" s="12" t="e">
        <f t="shared" si="0"/>
        <v>#DIV/0!</v>
      </c>
      <c r="H26" s="12" t="e">
        <f t="shared" si="1"/>
        <v>#DIV/0!</v>
      </c>
      <c r="K26" s="43"/>
      <c r="M26" s="45" t="s">
        <v>77</v>
      </c>
      <c r="O26" s="46" t="s">
        <v>79</v>
      </c>
      <c r="Q26" s="7">
        <f>VLOOKUP(P26,'握力判定　女性用（変更厳禁）'!$B$11:$C$16,2,TRUE)</f>
        <v>0</v>
      </c>
      <c r="S26" s="7">
        <f>VLOOKUP(R26,'長座位体前屈判定　女性用（変更厳禁）'!$B$11:$C$16,2,TRUE)</f>
        <v>0</v>
      </c>
      <c r="U26" s="7">
        <f>VLOOKUP(T26,'開眼片足立ち判定　女性（変更厳禁）'!$B$11:$C$16,2,TRUE)</f>
        <v>0</v>
      </c>
      <c r="W26" s="7">
        <f>VLOOKUP(V26,'5m歩行判定　女性（変更厳禁）'!$B$11:$C$16,2,TRUE)</f>
        <v>5</v>
      </c>
      <c r="Y26" s="7">
        <f>VLOOKUP(X26,'TUG判定　女性（変更厳禁）'!$B$11:$C$16,2,TRUE)</f>
        <v>5</v>
      </c>
      <c r="AA26" s="58">
        <f>VLOOKUP(Z26,'ファンクショナルリーチ判定　女性（変更厳禁）'!$B$11:$C$16,2,TRUE)</f>
        <v>0</v>
      </c>
      <c r="AB26" s="7">
        <f t="shared" si="2"/>
        <v>10</v>
      </c>
      <c r="AC26" s="63"/>
      <c r="AD26" s="63"/>
      <c r="AE26" s="67"/>
      <c r="AF26" s="61"/>
      <c r="AG26" s="7"/>
      <c r="AH26" s="7"/>
      <c r="AI26" s="7"/>
      <c r="AJ26" s="7"/>
      <c r="AL26" s="51" t="s">
        <v>77</v>
      </c>
      <c r="AN26" s="52" t="s">
        <v>79</v>
      </c>
      <c r="AP26" s="8">
        <f>VLOOKUP(AO26,'握力判定　女性用（変更厳禁）'!$B$11:$C$16,2,TRUE)</f>
        <v>0</v>
      </c>
      <c r="AR26" s="8">
        <f>VLOOKUP(AQ26,'長座位体前屈判定　女性用（変更厳禁）'!$B$11:$C$16,2,TRUE)</f>
        <v>0</v>
      </c>
      <c r="AT26" s="8">
        <f>VLOOKUP(AS26,'開眼片足立ち判定　女性（変更厳禁）'!$B$11:$C$16,2,TRUE)</f>
        <v>0</v>
      </c>
      <c r="AV26" s="8">
        <f>VLOOKUP(AU26,'5m歩行判定　女性（変更厳禁）'!$B$11:$C$16,2,TRUE)</f>
        <v>5</v>
      </c>
      <c r="AX26" s="8">
        <f>VLOOKUP(AW26,'TUG判定　女性（変更厳禁）'!$B$11:$C$16,2,TRUE)</f>
        <v>5</v>
      </c>
      <c r="AZ26" s="8">
        <f>VLOOKUP(AY26,'ファンクショナルリーチ判定　女性（変更厳禁）'!$B$11:$C$16,2,TRUE)</f>
        <v>0</v>
      </c>
      <c r="BA26" s="81">
        <f t="shared" si="3"/>
        <v>10</v>
      </c>
      <c r="BB26" s="70"/>
      <c r="BC26" s="70"/>
      <c r="BD26" s="78"/>
      <c r="BE26" s="69"/>
      <c r="BF26" s="8"/>
      <c r="BG26" s="8"/>
      <c r="BH26" s="8"/>
      <c r="BI26" s="73"/>
    </row>
    <row r="27" spans="1:61">
      <c r="A27" s="3">
        <v>25</v>
      </c>
      <c r="F27" s="12" t="e">
        <f t="shared" si="0"/>
        <v>#DIV/0!</v>
      </c>
      <c r="H27" s="12" t="e">
        <f t="shared" si="1"/>
        <v>#DIV/0!</v>
      </c>
      <c r="K27" s="43"/>
      <c r="M27" s="45" t="s">
        <v>77</v>
      </c>
      <c r="O27" s="46" t="s">
        <v>79</v>
      </c>
      <c r="Q27" s="7">
        <f>VLOOKUP(P27,'握力判定　女性用（変更厳禁）'!$B$11:$C$16,2,TRUE)</f>
        <v>0</v>
      </c>
      <c r="S27" s="7">
        <f>VLOOKUP(R27,'長座位体前屈判定　女性用（変更厳禁）'!$B$11:$C$16,2,TRUE)</f>
        <v>0</v>
      </c>
      <c r="U27" s="7">
        <f>VLOOKUP(T27,'開眼片足立ち判定　女性（変更厳禁）'!$B$11:$C$16,2,TRUE)</f>
        <v>0</v>
      </c>
      <c r="W27" s="7">
        <f>VLOOKUP(V27,'5m歩行判定　女性（変更厳禁）'!$B$11:$C$16,2,TRUE)</f>
        <v>5</v>
      </c>
      <c r="Y27" s="7">
        <f>VLOOKUP(X27,'TUG判定　女性（変更厳禁）'!$B$11:$C$16,2,TRUE)</f>
        <v>5</v>
      </c>
      <c r="AA27" s="58">
        <f>VLOOKUP(Z27,'ファンクショナルリーチ判定　女性（変更厳禁）'!$B$11:$C$16,2,TRUE)</f>
        <v>0</v>
      </c>
      <c r="AB27" s="7">
        <f t="shared" si="2"/>
        <v>10</v>
      </c>
      <c r="AC27" s="63"/>
      <c r="AD27" s="63"/>
      <c r="AE27" s="67"/>
      <c r="AF27" s="61"/>
      <c r="AG27" s="7"/>
      <c r="AH27" s="7"/>
      <c r="AI27" s="7"/>
      <c r="AJ27" s="7"/>
      <c r="AL27" s="51" t="s">
        <v>77</v>
      </c>
      <c r="AN27" s="52" t="s">
        <v>79</v>
      </c>
      <c r="AP27" s="8">
        <f>VLOOKUP(AO27,'握力判定　女性用（変更厳禁）'!$B$11:$C$16,2,TRUE)</f>
        <v>0</v>
      </c>
      <c r="AR27" s="8">
        <f>VLOOKUP(AQ27,'長座位体前屈判定　女性用（変更厳禁）'!$B$11:$C$16,2,TRUE)</f>
        <v>0</v>
      </c>
      <c r="AT27" s="8">
        <f>VLOOKUP(AS27,'開眼片足立ち判定　女性（変更厳禁）'!$B$11:$C$16,2,TRUE)</f>
        <v>0</v>
      </c>
      <c r="AV27" s="8">
        <f>VLOOKUP(AU27,'5m歩行判定　女性（変更厳禁）'!$B$11:$C$16,2,TRUE)</f>
        <v>5</v>
      </c>
      <c r="AX27" s="8">
        <f>VLOOKUP(AW27,'TUG判定　女性（変更厳禁）'!$B$11:$C$16,2,TRUE)</f>
        <v>5</v>
      </c>
      <c r="AZ27" s="8">
        <f>VLOOKUP(AY27,'ファンクショナルリーチ判定　女性（変更厳禁）'!$B$11:$C$16,2,TRUE)</f>
        <v>0</v>
      </c>
      <c r="BA27" s="81">
        <f t="shared" si="3"/>
        <v>10</v>
      </c>
      <c r="BB27" s="70"/>
      <c r="BC27" s="70"/>
      <c r="BD27" s="78"/>
      <c r="BE27" s="69"/>
      <c r="BF27" s="8"/>
      <c r="BG27" s="8"/>
      <c r="BH27" s="8"/>
      <c r="BI27" s="73"/>
    </row>
    <row r="28" spans="1:61">
      <c r="A28" s="3">
        <v>26</v>
      </c>
      <c r="F28" s="12" t="e">
        <f t="shared" si="0"/>
        <v>#DIV/0!</v>
      </c>
      <c r="H28" s="12" t="e">
        <f t="shared" si="1"/>
        <v>#DIV/0!</v>
      </c>
      <c r="K28" s="43"/>
      <c r="M28" s="45" t="s">
        <v>77</v>
      </c>
      <c r="O28" s="46" t="s">
        <v>79</v>
      </c>
      <c r="Q28" s="7">
        <f>VLOOKUP(P28,'握力判定　女性用（変更厳禁）'!$B$11:$C$16,2,TRUE)</f>
        <v>0</v>
      </c>
      <c r="S28" s="7">
        <f>VLOOKUP(R28,'長座位体前屈判定　女性用（変更厳禁）'!$B$11:$C$16,2,TRUE)</f>
        <v>0</v>
      </c>
      <c r="U28" s="7">
        <f>VLOOKUP(T28,'開眼片足立ち判定　女性（変更厳禁）'!$B$11:$C$16,2,TRUE)</f>
        <v>0</v>
      </c>
      <c r="W28" s="7">
        <f>VLOOKUP(V28,'5m歩行判定　女性（変更厳禁）'!$B$11:$C$16,2,TRUE)</f>
        <v>5</v>
      </c>
      <c r="Y28" s="7">
        <f>VLOOKUP(X28,'TUG判定　女性（変更厳禁）'!$B$11:$C$16,2,TRUE)</f>
        <v>5</v>
      </c>
      <c r="AA28" s="58">
        <f>VLOOKUP(Z28,'ファンクショナルリーチ判定　女性（変更厳禁）'!$B$11:$C$16,2,TRUE)</f>
        <v>0</v>
      </c>
      <c r="AB28" s="7">
        <f t="shared" si="2"/>
        <v>10</v>
      </c>
      <c r="AC28" s="63"/>
      <c r="AD28" s="63"/>
      <c r="AE28" s="67"/>
      <c r="AF28" s="61"/>
      <c r="AG28" s="7"/>
      <c r="AH28" s="7"/>
      <c r="AI28" s="7"/>
      <c r="AJ28" s="7"/>
      <c r="AL28" s="51" t="s">
        <v>77</v>
      </c>
      <c r="AN28" s="52" t="s">
        <v>79</v>
      </c>
      <c r="AP28" s="8">
        <f>VLOOKUP(AO28,'握力判定　女性用（変更厳禁）'!$B$11:$C$16,2,TRUE)</f>
        <v>0</v>
      </c>
      <c r="AR28" s="8">
        <f>VLOOKUP(AQ28,'長座位体前屈判定　女性用（変更厳禁）'!$B$11:$C$16,2,TRUE)</f>
        <v>0</v>
      </c>
      <c r="AT28" s="8">
        <f>VLOOKUP(AS28,'開眼片足立ち判定　女性（変更厳禁）'!$B$11:$C$16,2,TRUE)</f>
        <v>0</v>
      </c>
      <c r="AV28" s="8">
        <f>VLOOKUP(AU28,'5m歩行判定　女性（変更厳禁）'!$B$11:$C$16,2,TRUE)</f>
        <v>5</v>
      </c>
      <c r="AX28" s="8">
        <f>VLOOKUP(AW28,'TUG判定　女性（変更厳禁）'!$B$11:$C$16,2,TRUE)</f>
        <v>5</v>
      </c>
      <c r="AZ28" s="8">
        <f>VLOOKUP(AY28,'ファンクショナルリーチ判定　女性（変更厳禁）'!$B$11:$C$16,2,TRUE)</f>
        <v>0</v>
      </c>
      <c r="BA28" s="81">
        <f t="shared" si="3"/>
        <v>10</v>
      </c>
      <c r="BB28" s="70"/>
      <c r="BC28" s="70"/>
      <c r="BD28" s="78"/>
      <c r="BE28" s="69"/>
      <c r="BF28" s="8"/>
      <c r="BG28" s="8"/>
      <c r="BH28" s="8"/>
      <c r="BI28" s="73"/>
    </row>
    <row r="29" spans="1:61">
      <c r="A29" s="3">
        <v>27</v>
      </c>
      <c r="F29" s="12" t="e">
        <f t="shared" si="0"/>
        <v>#DIV/0!</v>
      </c>
      <c r="H29" s="12" t="e">
        <f t="shared" si="1"/>
        <v>#DIV/0!</v>
      </c>
      <c r="K29" s="43"/>
      <c r="M29" s="45" t="s">
        <v>77</v>
      </c>
      <c r="O29" s="46" t="s">
        <v>79</v>
      </c>
      <c r="Q29" s="7">
        <f>VLOOKUP(P29,'握力判定　女性用（変更厳禁）'!$B$11:$C$16,2,TRUE)</f>
        <v>0</v>
      </c>
      <c r="S29" s="7">
        <f>VLOOKUP(R29,'長座位体前屈判定　女性用（変更厳禁）'!$B$11:$C$16,2,TRUE)</f>
        <v>0</v>
      </c>
      <c r="U29" s="7">
        <f>VLOOKUP(T29,'開眼片足立ち判定　女性（変更厳禁）'!$B$11:$C$16,2,TRUE)</f>
        <v>0</v>
      </c>
      <c r="W29" s="7">
        <f>VLOOKUP(V29,'5m歩行判定　女性（変更厳禁）'!$B$11:$C$16,2,TRUE)</f>
        <v>5</v>
      </c>
      <c r="Y29" s="7">
        <f>VLOOKUP(X29,'TUG判定　女性（変更厳禁）'!$B$11:$C$16,2,TRUE)</f>
        <v>5</v>
      </c>
      <c r="AA29" s="58">
        <f>VLOOKUP(Z29,'ファンクショナルリーチ判定　女性（変更厳禁）'!$B$11:$C$16,2,TRUE)</f>
        <v>0</v>
      </c>
      <c r="AB29" s="7">
        <f t="shared" si="2"/>
        <v>10</v>
      </c>
      <c r="AC29" s="63"/>
      <c r="AD29" s="63"/>
      <c r="AE29" s="67"/>
      <c r="AF29" s="61"/>
      <c r="AG29" s="7"/>
      <c r="AH29" s="7"/>
      <c r="AI29" s="7"/>
      <c r="AJ29" s="7"/>
      <c r="AL29" s="51" t="s">
        <v>77</v>
      </c>
      <c r="AN29" s="52" t="s">
        <v>79</v>
      </c>
      <c r="AP29" s="8">
        <f>VLOOKUP(AO29,'握力判定　女性用（変更厳禁）'!$B$11:$C$16,2,TRUE)</f>
        <v>0</v>
      </c>
      <c r="AR29" s="8">
        <f>VLOOKUP(AQ29,'長座位体前屈判定　女性用（変更厳禁）'!$B$11:$C$16,2,TRUE)</f>
        <v>0</v>
      </c>
      <c r="AT29" s="8">
        <f>VLOOKUP(AS29,'開眼片足立ち判定　女性（変更厳禁）'!$B$11:$C$16,2,TRUE)</f>
        <v>0</v>
      </c>
      <c r="AV29" s="8">
        <f>VLOOKUP(AU29,'5m歩行判定　女性（変更厳禁）'!$B$11:$C$16,2,TRUE)</f>
        <v>5</v>
      </c>
      <c r="AX29" s="8">
        <f>VLOOKUP(AW29,'TUG判定　女性（変更厳禁）'!$B$11:$C$16,2,TRUE)</f>
        <v>5</v>
      </c>
      <c r="AZ29" s="8">
        <f>VLOOKUP(AY29,'ファンクショナルリーチ判定　女性（変更厳禁）'!$B$11:$C$16,2,TRUE)</f>
        <v>0</v>
      </c>
      <c r="BA29" s="81">
        <f t="shared" si="3"/>
        <v>10</v>
      </c>
      <c r="BB29" s="70"/>
      <c r="BC29" s="70"/>
      <c r="BD29" s="78"/>
      <c r="BE29" s="69"/>
      <c r="BF29" s="8"/>
      <c r="BG29" s="8"/>
      <c r="BH29" s="8"/>
      <c r="BI29" s="73"/>
    </row>
    <row r="30" spans="1:61">
      <c r="A30" s="3">
        <v>28</v>
      </c>
      <c r="F30" s="12" t="e">
        <f t="shared" si="0"/>
        <v>#DIV/0!</v>
      </c>
      <c r="H30" s="12" t="e">
        <f t="shared" si="1"/>
        <v>#DIV/0!</v>
      </c>
      <c r="K30" s="43"/>
      <c r="M30" s="45" t="s">
        <v>77</v>
      </c>
      <c r="O30" s="46" t="s">
        <v>79</v>
      </c>
      <c r="Q30" s="7">
        <f>VLOOKUP(P30,'握力判定　女性用（変更厳禁）'!$B$11:$C$16,2,TRUE)</f>
        <v>0</v>
      </c>
      <c r="S30" s="7">
        <f>VLOOKUP(R30,'長座位体前屈判定　女性用（変更厳禁）'!$B$11:$C$16,2,TRUE)</f>
        <v>0</v>
      </c>
      <c r="U30" s="7">
        <f>VLOOKUP(T30,'開眼片足立ち判定　女性（変更厳禁）'!$B$11:$C$16,2,TRUE)</f>
        <v>0</v>
      </c>
      <c r="W30" s="7">
        <f>VLOOKUP(V30,'5m歩行判定　女性（変更厳禁）'!$B$11:$C$16,2,TRUE)</f>
        <v>5</v>
      </c>
      <c r="Y30" s="7">
        <f>VLOOKUP(X30,'TUG判定　女性（変更厳禁）'!$B$11:$C$16,2,TRUE)</f>
        <v>5</v>
      </c>
      <c r="AA30" s="58">
        <f>VLOOKUP(Z30,'ファンクショナルリーチ判定　女性（変更厳禁）'!$B$11:$C$16,2,TRUE)</f>
        <v>0</v>
      </c>
      <c r="AB30" s="7">
        <f t="shared" si="2"/>
        <v>10</v>
      </c>
      <c r="AC30" s="63"/>
      <c r="AD30" s="63"/>
      <c r="AE30" s="67"/>
      <c r="AF30" s="61"/>
      <c r="AG30" s="7"/>
      <c r="AH30" s="7"/>
      <c r="AI30" s="7"/>
      <c r="AJ30" s="7"/>
      <c r="AL30" s="51" t="s">
        <v>77</v>
      </c>
      <c r="AN30" s="52" t="s">
        <v>79</v>
      </c>
      <c r="AP30" s="8">
        <f>VLOOKUP(AO30,'握力判定　女性用（変更厳禁）'!$B$11:$C$16,2,TRUE)</f>
        <v>0</v>
      </c>
      <c r="AR30" s="8">
        <f>VLOOKUP(AQ30,'長座位体前屈判定　女性用（変更厳禁）'!$B$11:$C$16,2,TRUE)</f>
        <v>0</v>
      </c>
      <c r="AT30" s="8">
        <f>VLOOKUP(AS30,'開眼片足立ち判定　女性（変更厳禁）'!$B$11:$C$16,2,TRUE)</f>
        <v>0</v>
      </c>
      <c r="AV30" s="8">
        <f>VLOOKUP(AU30,'5m歩行判定　女性（変更厳禁）'!$B$11:$C$16,2,TRUE)</f>
        <v>5</v>
      </c>
      <c r="AX30" s="8">
        <f>VLOOKUP(AW30,'TUG判定　女性（変更厳禁）'!$B$11:$C$16,2,TRUE)</f>
        <v>5</v>
      </c>
      <c r="AZ30" s="8">
        <f>VLOOKUP(AY30,'ファンクショナルリーチ判定　女性（変更厳禁）'!$B$11:$C$16,2,TRUE)</f>
        <v>0</v>
      </c>
      <c r="BA30" s="81">
        <f t="shared" si="3"/>
        <v>10</v>
      </c>
      <c r="BB30" s="70"/>
      <c r="BC30" s="70"/>
      <c r="BD30" s="78"/>
      <c r="BE30" s="69"/>
      <c r="BF30" s="8"/>
      <c r="BG30" s="8"/>
      <c r="BH30" s="8"/>
      <c r="BI30" s="73"/>
    </row>
    <row r="31" spans="1:61">
      <c r="A31" s="3">
        <v>29</v>
      </c>
      <c r="F31" s="12" t="e">
        <f t="shared" si="0"/>
        <v>#DIV/0!</v>
      </c>
      <c r="H31" s="12" t="e">
        <f t="shared" si="1"/>
        <v>#DIV/0!</v>
      </c>
      <c r="K31" s="43"/>
      <c r="M31" s="45" t="s">
        <v>77</v>
      </c>
      <c r="O31" s="46" t="s">
        <v>79</v>
      </c>
      <c r="Q31" s="7">
        <f>VLOOKUP(P31,'握力判定　女性用（変更厳禁）'!$B$11:$C$16,2,TRUE)</f>
        <v>0</v>
      </c>
      <c r="S31" s="7">
        <f>VLOOKUP(R31,'長座位体前屈判定　女性用（変更厳禁）'!$B$11:$C$16,2,TRUE)</f>
        <v>0</v>
      </c>
      <c r="U31" s="7">
        <f>VLOOKUP(T31,'開眼片足立ち判定　女性（変更厳禁）'!$B$11:$C$16,2,TRUE)</f>
        <v>0</v>
      </c>
      <c r="W31" s="7">
        <f>VLOOKUP(V31,'5m歩行判定　女性（変更厳禁）'!$B$11:$C$16,2,TRUE)</f>
        <v>5</v>
      </c>
      <c r="Y31" s="7">
        <f>VLOOKUP(X31,'TUG判定　女性（変更厳禁）'!$B$11:$C$16,2,TRUE)</f>
        <v>5</v>
      </c>
      <c r="AA31" s="58">
        <f>VLOOKUP(Z31,'ファンクショナルリーチ判定　女性（変更厳禁）'!$B$11:$C$16,2,TRUE)</f>
        <v>0</v>
      </c>
      <c r="AB31" s="7">
        <f t="shared" si="2"/>
        <v>10</v>
      </c>
      <c r="AC31" s="63"/>
      <c r="AD31" s="63"/>
      <c r="AE31" s="67"/>
      <c r="AF31" s="61"/>
      <c r="AG31" s="7"/>
      <c r="AH31" s="7"/>
      <c r="AI31" s="7"/>
      <c r="AJ31" s="7"/>
      <c r="AL31" s="51" t="s">
        <v>77</v>
      </c>
      <c r="AN31" s="52" t="s">
        <v>79</v>
      </c>
      <c r="AP31" s="8">
        <f>VLOOKUP(AO31,'握力判定　女性用（変更厳禁）'!$B$11:$C$16,2,TRUE)</f>
        <v>0</v>
      </c>
      <c r="AR31" s="8">
        <f>VLOOKUP(AQ31,'長座位体前屈判定　女性用（変更厳禁）'!$B$11:$C$16,2,TRUE)</f>
        <v>0</v>
      </c>
      <c r="AT31" s="8">
        <f>VLOOKUP(AS31,'開眼片足立ち判定　女性（変更厳禁）'!$B$11:$C$16,2,TRUE)</f>
        <v>0</v>
      </c>
      <c r="AV31" s="8">
        <f>VLOOKUP(AU31,'5m歩行判定　女性（変更厳禁）'!$B$11:$C$16,2,TRUE)</f>
        <v>5</v>
      </c>
      <c r="AX31" s="8">
        <f>VLOOKUP(AW31,'TUG判定　女性（変更厳禁）'!$B$11:$C$16,2,TRUE)</f>
        <v>5</v>
      </c>
      <c r="AZ31" s="8">
        <f>VLOOKUP(AY31,'ファンクショナルリーチ判定　女性（変更厳禁）'!$B$11:$C$16,2,TRUE)</f>
        <v>0</v>
      </c>
      <c r="BA31" s="81">
        <f t="shared" si="3"/>
        <v>10</v>
      </c>
      <c r="BB31" s="70"/>
      <c r="BC31" s="70"/>
      <c r="BD31" s="78"/>
      <c r="BE31" s="69"/>
      <c r="BF31" s="8"/>
      <c r="BG31" s="8"/>
      <c r="BH31" s="8"/>
      <c r="BI31" s="73"/>
    </row>
    <row r="32" spans="1:61">
      <c r="A32" s="3">
        <v>30</v>
      </c>
      <c r="F32" s="12" t="e">
        <f t="shared" si="0"/>
        <v>#DIV/0!</v>
      </c>
      <c r="H32" s="12" t="e">
        <f t="shared" si="1"/>
        <v>#DIV/0!</v>
      </c>
      <c r="K32" s="43"/>
      <c r="M32" s="45" t="s">
        <v>77</v>
      </c>
      <c r="O32" s="46" t="s">
        <v>79</v>
      </c>
      <c r="Q32" s="7">
        <f>VLOOKUP(P32,'握力判定　女性用（変更厳禁）'!$B$11:$C$16,2,TRUE)</f>
        <v>0</v>
      </c>
      <c r="S32" s="7">
        <f>VLOOKUP(R32,'長座位体前屈判定　女性用（変更厳禁）'!$B$11:$C$16,2,TRUE)</f>
        <v>0</v>
      </c>
      <c r="U32" s="7">
        <f>VLOOKUP(T32,'開眼片足立ち判定　女性（変更厳禁）'!$B$11:$C$16,2,TRUE)</f>
        <v>0</v>
      </c>
      <c r="W32" s="7">
        <f>VLOOKUP(V32,'5m歩行判定　女性（変更厳禁）'!$B$11:$C$16,2,TRUE)</f>
        <v>5</v>
      </c>
      <c r="Y32" s="7">
        <f>VLOOKUP(X32,'TUG判定　女性（変更厳禁）'!$B$11:$C$16,2,TRUE)</f>
        <v>5</v>
      </c>
      <c r="AA32" s="58">
        <f>VLOOKUP(Z32,'ファンクショナルリーチ判定　女性（変更厳禁）'!$B$11:$C$16,2,TRUE)</f>
        <v>0</v>
      </c>
      <c r="AB32" s="7">
        <f t="shared" si="2"/>
        <v>10</v>
      </c>
      <c r="AC32" s="63"/>
      <c r="AD32" s="63"/>
      <c r="AE32" s="67"/>
      <c r="AF32" s="61"/>
      <c r="AG32" s="7"/>
      <c r="AH32" s="7"/>
      <c r="AI32" s="7"/>
      <c r="AJ32" s="7"/>
      <c r="AL32" s="51" t="s">
        <v>77</v>
      </c>
      <c r="AN32" s="52" t="s">
        <v>79</v>
      </c>
      <c r="AP32" s="8">
        <f>VLOOKUP(AO32,'握力判定　女性用（変更厳禁）'!$B$11:$C$16,2,TRUE)</f>
        <v>0</v>
      </c>
      <c r="AR32" s="8">
        <f>VLOOKUP(AQ32,'長座位体前屈判定　女性用（変更厳禁）'!$B$11:$C$16,2,TRUE)</f>
        <v>0</v>
      </c>
      <c r="AT32" s="8">
        <f>VLOOKUP(AS32,'開眼片足立ち判定　女性（変更厳禁）'!$B$11:$C$16,2,TRUE)</f>
        <v>0</v>
      </c>
      <c r="AV32" s="8">
        <f>VLOOKUP(AU32,'5m歩行判定　女性（変更厳禁）'!$B$11:$C$16,2,TRUE)</f>
        <v>5</v>
      </c>
      <c r="AX32" s="8">
        <f>VLOOKUP(AW32,'TUG判定　女性（変更厳禁）'!$B$11:$C$16,2,TRUE)</f>
        <v>5</v>
      </c>
      <c r="AZ32" s="8">
        <f>VLOOKUP(AY32,'ファンクショナルリーチ判定　女性（変更厳禁）'!$B$11:$C$16,2,TRUE)</f>
        <v>0</v>
      </c>
      <c r="BA32" s="81">
        <f t="shared" si="3"/>
        <v>10</v>
      </c>
      <c r="BB32" s="70"/>
      <c r="BC32" s="70"/>
      <c r="BD32" s="78"/>
      <c r="BE32" s="69"/>
      <c r="BF32" s="8"/>
      <c r="BG32" s="8"/>
      <c r="BH32" s="8"/>
      <c r="BI32" s="73"/>
    </row>
    <row r="33" spans="1:61">
      <c r="A33" s="3">
        <v>31</v>
      </c>
      <c r="F33" s="12" t="e">
        <f t="shared" si="0"/>
        <v>#DIV/0!</v>
      </c>
      <c r="H33" s="12" t="e">
        <f t="shared" si="1"/>
        <v>#DIV/0!</v>
      </c>
      <c r="K33" s="43"/>
      <c r="M33" s="45" t="s">
        <v>77</v>
      </c>
      <c r="O33" s="46" t="s">
        <v>79</v>
      </c>
      <c r="Q33" s="7">
        <f>VLOOKUP(P33,'握力判定　女性用（変更厳禁）'!$B$11:$C$16,2,TRUE)</f>
        <v>0</v>
      </c>
      <c r="S33" s="7">
        <f>VLOOKUP(R33,'長座位体前屈判定　女性用（変更厳禁）'!$B$11:$C$16,2,TRUE)</f>
        <v>0</v>
      </c>
      <c r="U33" s="7">
        <f>VLOOKUP(T33,'開眼片足立ち判定　女性（変更厳禁）'!$B$11:$C$16,2,TRUE)</f>
        <v>0</v>
      </c>
      <c r="W33" s="7">
        <f>VLOOKUP(V33,'5m歩行判定　女性（変更厳禁）'!$B$11:$C$16,2,TRUE)</f>
        <v>5</v>
      </c>
      <c r="Y33" s="7">
        <f>VLOOKUP(X33,'TUG判定　女性（変更厳禁）'!$B$11:$C$16,2,TRUE)</f>
        <v>5</v>
      </c>
      <c r="AA33" s="58">
        <f>VLOOKUP(Z33,'ファンクショナルリーチ判定　女性（変更厳禁）'!$B$11:$C$16,2,TRUE)</f>
        <v>0</v>
      </c>
      <c r="AB33" s="7">
        <f t="shared" si="2"/>
        <v>10</v>
      </c>
      <c r="AC33" s="63"/>
      <c r="AD33" s="63"/>
      <c r="AE33" s="67"/>
      <c r="AF33" s="61"/>
      <c r="AG33" s="7"/>
      <c r="AH33" s="7"/>
      <c r="AI33" s="7"/>
      <c r="AJ33" s="7"/>
      <c r="AL33" s="51" t="s">
        <v>77</v>
      </c>
      <c r="AN33" s="52" t="s">
        <v>79</v>
      </c>
      <c r="AP33" s="8">
        <f>VLOOKUP(AO33,'握力判定　女性用（変更厳禁）'!$B$11:$C$16,2,TRUE)</f>
        <v>0</v>
      </c>
      <c r="AR33" s="8">
        <f>VLOOKUP(AQ33,'長座位体前屈判定　女性用（変更厳禁）'!$B$11:$C$16,2,TRUE)</f>
        <v>0</v>
      </c>
      <c r="AT33" s="8">
        <f>VLOOKUP(AS33,'開眼片足立ち判定　女性（変更厳禁）'!$B$11:$C$16,2,TRUE)</f>
        <v>0</v>
      </c>
      <c r="AV33" s="8">
        <f>VLOOKUP(AU33,'5m歩行判定　女性（変更厳禁）'!$B$11:$C$16,2,TRUE)</f>
        <v>5</v>
      </c>
      <c r="AX33" s="8">
        <f>VLOOKUP(AW33,'TUG判定　女性（変更厳禁）'!$B$11:$C$16,2,TRUE)</f>
        <v>5</v>
      </c>
      <c r="AZ33" s="8">
        <f>VLOOKUP(AY33,'ファンクショナルリーチ判定　女性（変更厳禁）'!$B$11:$C$16,2,TRUE)</f>
        <v>0</v>
      </c>
      <c r="BA33" s="81">
        <f t="shared" si="3"/>
        <v>10</v>
      </c>
      <c r="BB33" s="70"/>
      <c r="BC33" s="70"/>
      <c r="BD33" s="78"/>
      <c r="BE33" s="69"/>
      <c r="BF33" s="8"/>
      <c r="BG33" s="8"/>
      <c r="BH33" s="8"/>
      <c r="BI33" s="73"/>
    </row>
    <row r="34" spans="1:61">
      <c r="A34" s="3">
        <v>32</v>
      </c>
      <c r="F34" s="12" t="e">
        <f t="shared" si="0"/>
        <v>#DIV/0!</v>
      </c>
      <c r="H34" s="12" t="e">
        <f t="shared" si="1"/>
        <v>#DIV/0!</v>
      </c>
      <c r="K34" s="43"/>
      <c r="M34" s="45" t="s">
        <v>77</v>
      </c>
      <c r="O34" s="46" t="s">
        <v>79</v>
      </c>
      <c r="Q34" s="7">
        <f>VLOOKUP(P34,'握力判定　女性用（変更厳禁）'!$B$11:$C$16,2,TRUE)</f>
        <v>0</v>
      </c>
      <c r="S34" s="7">
        <f>VLOOKUP(R34,'長座位体前屈判定　女性用（変更厳禁）'!$B$11:$C$16,2,TRUE)</f>
        <v>0</v>
      </c>
      <c r="U34" s="7">
        <f>VLOOKUP(T34,'開眼片足立ち判定　女性（変更厳禁）'!$B$11:$C$16,2,TRUE)</f>
        <v>0</v>
      </c>
      <c r="W34" s="7">
        <f>VLOOKUP(V34,'5m歩行判定　女性（変更厳禁）'!$B$11:$C$16,2,TRUE)</f>
        <v>5</v>
      </c>
      <c r="Y34" s="7">
        <f>VLOOKUP(X34,'TUG判定　女性（変更厳禁）'!$B$11:$C$16,2,TRUE)</f>
        <v>5</v>
      </c>
      <c r="AA34" s="58">
        <f>VLOOKUP(Z34,'ファンクショナルリーチ判定　女性（変更厳禁）'!$B$11:$C$16,2,TRUE)</f>
        <v>0</v>
      </c>
      <c r="AB34" s="7">
        <f t="shared" si="2"/>
        <v>10</v>
      </c>
      <c r="AC34" s="63"/>
      <c r="AD34" s="63"/>
      <c r="AE34" s="67"/>
      <c r="AF34" s="61"/>
      <c r="AG34" s="7"/>
      <c r="AH34" s="7"/>
      <c r="AI34" s="7"/>
      <c r="AJ34" s="7"/>
      <c r="AL34" s="51" t="s">
        <v>77</v>
      </c>
      <c r="AN34" s="52" t="s">
        <v>79</v>
      </c>
      <c r="AP34" s="8">
        <f>VLOOKUP(AO34,'握力判定　女性用（変更厳禁）'!$B$11:$C$16,2,TRUE)</f>
        <v>0</v>
      </c>
      <c r="AR34" s="8">
        <f>VLOOKUP(AQ34,'長座位体前屈判定　女性用（変更厳禁）'!$B$11:$C$16,2,TRUE)</f>
        <v>0</v>
      </c>
      <c r="AT34" s="8">
        <f>VLOOKUP(AS34,'開眼片足立ち判定　女性（変更厳禁）'!$B$11:$C$16,2,TRUE)</f>
        <v>0</v>
      </c>
      <c r="AV34" s="8">
        <f>VLOOKUP(AU34,'5m歩行判定　女性（変更厳禁）'!$B$11:$C$16,2,TRUE)</f>
        <v>5</v>
      </c>
      <c r="AX34" s="8">
        <f>VLOOKUP(AW34,'TUG判定　女性（変更厳禁）'!$B$11:$C$16,2,TRUE)</f>
        <v>5</v>
      </c>
      <c r="AZ34" s="8">
        <f>VLOOKUP(AY34,'ファンクショナルリーチ判定　女性（変更厳禁）'!$B$11:$C$16,2,TRUE)</f>
        <v>0</v>
      </c>
      <c r="BA34" s="81">
        <f t="shared" si="3"/>
        <v>10</v>
      </c>
      <c r="BB34" s="70"/>
      <c r="BC34" s="70"/>
      <c r="BD34" s="78"/>
      <c r="BE34" s="69"/>
      <c r="BF34" s="8"/>
      <c r="BG34" s="8"/>
      <c r="BH34" s="8"/>
      <c r="BI34" s="73"/>
    </row>
    <row r="35" spans="1:61">
      <c r="A35" s="3">
        <v>33</v>
      </c>
      <c r="F35" s="12" t="e">
        <f t="shared" ref="F35:F66" si="4">E35/(D35*D35)</f>
        <v>#DIV/0!</v>
      </c>
      <c r="H35" s="12" t="e">
        <f t="shared" ref="H35:H66" si="5">G35/(D35*D35)</f>
        <v>#DIV/0!</v>
      </c>
      <c r="K35" s="43"/>
      <c r="M35" s="45" t="s">
        <v>77</v>
      </c>
      <c r="O35" s="46" t="s">
        <v>79</v>
      </c>
      <c r="Q35" s="7">
        <f>VLOOKUP(P35,'握力判定　女性用（変更厳禁）'!$B$11:$C$16,2,TRUE)</f>
        <v>0</v>
      </c>
      <c r="S35" s="7">
        <f>VLOOKUP(R35,'長座位体前屈判定　女性用（変更厳禁）'!$B$11:$C$16,2,TRUE)</f>
        <v>0</v>
      </c>
      <c r="U35" s="7">
        <f>VLOOKUP(T35,'開眼片足立ち判定　女性（変更厳禁）'!$B$11:$C$16,2,TRUE)</f>
        <v>0</v>
      </c>
      <c r="W35" s="7">
        <f>VLOOKUP(V35,'5m歩行判定　女性（変更厳禁）'!$B$11:$C$16,2,TRUE)</f>
        <v>5</v>
      </c>
      <c r="Y35" s="7">
        <f>VLOOKUP(X35,'TUG判定　女性（変更厳禁）'!$B$11:$C$16,2,TRUE)</f>
        <v>5</v>
      </c>
      <c r="AA35" s="58">
        <f>VLOOKUP(Z35,'ファンクショナルリーチ判定　女性（変更厳禁）'!$B$11:$C$16,2,TRUE)</f>
        <v>0</v>
      </c>
      <c r="AB35" s="7">
        <f t="shared" si="2"/>
        <v>10</v>
      </c>
      <c r="AC35" s="63"/>
      <c r="AD35" s="63"/>
      <c r="AE35" s="67"/>
      <c r="AF35" s="61"/>
      <c r="AG35" s="7"/>
      <c r="AH35" s="7"/>
      <c r="AI35" s="7"/>
      <c r="AJ35" s="7"/>
      <c r="AL35" s="51" t="s">
        <v>77</v>
      </c>
      <c r="AN35" s="52" t="s">
        <v>79</v>
      </c>
      <c r="AP35" s="8">
        <f>VLOOKUP(AO35,'握力判定　女性用（変更厳禁）'!$B$11:$C$16,2,TRUE)</f>
        <v>0</v>
      </c>
      <c r="AR35" s="8">
        <f>VLOOKUP(AQ35,'長座位体前屈判定　女性用（変更厳禁）'!$B$11:$C$16,2,TRUE)</f>
        <v>0</v>
      </c>
      <c r="AT35" s="8">
        <f>VLOOKUP(AS35,'開眼片足立ち判定　女性（変更厳禁）'!$B$11:$C$16,2,TRUE)</f>
        <v>0</v>
      </c>
      <c r="AV35" s="8">
        <f>VLOOKUP(AU35,'5m歩行判定　女性（変更厳禁）'!$B$11:$C$16,2,TRUE)</f>
        <v>5</v>
      </c>
      <c r="AX35" s="8">
        <f>VLOOKUP(AW35,'TUG判定　女性（変更厳禁）'!$B$11:$C$16,2,TRUE)</f>
        <v>5</v>
      </c>
      <c r="AZ35" s="8">
        <f>VLOOKUP(AY35,'ファンクショナルリーチ判定　女性（変更厳禁）'!$B$11:$C$16,2,TRUE)</f>
        <v>0</v>
      </c>
      <c r="BA35" s="81">
        <f t="shared" si="3"/>
        <v>10</v>
      </c>
      <c r="BB35" s="70"/>
      <c r="BC35" s="70"/>
      <c r="BD35" s="78"/>
      <c r="BE35" s="69"/>
      <c r="BF35" s="8"/>
      <c r="BG35" s="8"/>
      <c r="BH35" s="8"/>
      <c r="BI35" s="73"/>
    </row>
    <row r="36" spans="1:61">
      <c r="A36" s="3">
        <v>34</v>
      </c>
      <c r="F36" s="12" t="e">
        <f t="shared" si="4"/>
        <v>#DIV/0!</v>
      </c>
      <c r="H36" s="12" t="e">
        <f t="shared" si="5"/>
        <v>#DIV/0!</v>
      </c>
      <c r="K36" s="43"/>
      <c r="M36" s="45" t="s">
        <v>77</v>
      </c>
      <c r="O36" s="46" t="s">
        <v>79</v>
      </c>
      <c r="Q36" s="7">
        <f>VLOOKUP(P36,'握力判定　女性用（変更厳禁）'!$B$11:$C$16,2,TRUE)</f>
        <v>0</v>
      </c>
      <c r="S36" s="7">
        <f>VLOOKUP(R36,'長座位体前屈判定　女性用（変更厳禁）'!$B$11:$C$16,2,TRUE)</f>
        <v>0</v>
      </c>
      <c r="U36" s="7">
        <f>VLOOKUP(T36,'開眼片足立ち判定　女性（変更厳禁）'!$B$11:$C$16,2,TRUE)</f>
        <v>0</v>
      </c>
      <c r="W36" s="7">
        <f>VLOOKUP(V36,'5m歩行判定　女性（変更厳禁）'!$B$11:$C$16,2,TRUE)</f>
        <v>5</v>
      </c>
      <c r="Y36" s="7">
        <f>VLOOKUP(X36,'TUG判定　女性（変更厳禁）'!$B$11:$C$16,2,TRUE)</f>
        <v>5</v>
      </c>
      <c r="AA36" s="58">
        <f>VLOOKUP(Z36,'ファンクショナルリーチ判定　女性（変更厳禁）'!$B$11:$C$16,2,TRUE)</f>
        <v>0</v>
      </c>
      <c r="AB36" s="7">
        <f t="shared" si="2"/>
        <v>10</v>
      </c>
      <c r="AC36" s="63"/>
      <c r="AD36" s="63"/>
      <c r="AE36" s="67"/>
      <c r="AF36" s="61"/>
      <c r="AG36" s="7"/>
      <c r="AH36" s="7"/>
      <c r="AI36" s="7"/>
      <c r="AJ36" s="7"/>
      <c r="AL36" s="51" t="s">
        <v>77</v>
      </c>
      <c r="AN36" s="52" t="s">
        <v>79</v>
      </c>
      <c r="AP36" s="8">
        <f>VLOOKUP(AO36,'握力判定　女性用（変更厳禁）'!$B$11:$C$16,2,TRUE)</f>
        <v>0</v>
      </c>
      <c r="AR36" s="8">
        <f>VLOOKUP(AQ36,'長座位体前屈判定　女性用（変更厳禁）'!$B$11:$C$16,2,TRUE)</f>
        <v>0</v>
      </c>
      <c r="AT36" s="8">
        <f>VLOOKUP(AS36,'開眼片足立ち判定　女性（変更厳禁）'!$B$11:$C$16,2,TRUE)</f>
        <v>0</v>
      </c>
      <c r="AV36" s="8">
        <f>VLOOKUP(AU36,'5m歩行判定　女性（変更厳禁）'!$B$11:$C$16,2,TRUE)</f>
        <v>5</v>
      </c>
      <c r="AX36" s="8">
        <f>VLOOKUP(AW36,'TUG判定　女性（変更厳禁）'!$B$11:$C$16,2,TRUE)</f>
        <v>5</v>
      </c>
      <c r="AZ36" s="8">
        <f>VLOOKUP(AY36,'ファンクショナルリーチ判定　女性（変更厳禁）'!$B$11:$C$16,2,TRUE)</f>
        <v>0</v>
      </c>
      <c r="BA36" s="81">
        <f t="shared" si="3"/>
        <v>10</v>
      </c>
      <c r="BB36" s="70"/>
      <c r="BC36" s="70"/>
      <c r="BD36" s="78"/>
      <c r="BE36" s="69"/>
      <c r="BF36" s="8"/>
      <c r="BG36" s="8"/>
      <c r="BH36" s="8"/>
      <c r="BI36" s="73"/>
    </row>
    <row r="37" spans="1:61">
      <c r="A37" s="3">
        <v>35</v>
      </c>
      <c r="F37" s="12" t="e">
        <f t="shared" si="4"/>
        <v>#DIV/0!</v>
      </c>
      <c r="H37" s="12" t="e">
        <f t="shared" si="5"/>
        <v>#DIV/0!</v>
      </c>
      <c r="K37" s="43"/>
      <c r="M37" s="45" t="s">
        <v>77</v>
      </c>
      <c r="O37" s="46" t="s">
        <v>79</v>
      </c>
      <c r="Q37" s="7">
        <f>VLOOKUP(P37,'握力判定　女性用（変更厳禁）'!$B$11:$C$16,2,TRUE)</f>
        <v>0</v>
      </c>
      <c r="S37" s="7">
        <f>VLOOKUP(R37,'長座位体前屈判定　女性用（変更厳禁）'!$B$11:$C$16,2,TRUE)</f>
        <v>0</v>
      </c>
      <c r="U37" s="7">
        <f>VLOOKUP(T37,'開眼片足立ち判定　女性（変更厳禁）'!$B$11:$C$16,2,TRUE)</f>
        <v>0</v>
      </c>
      <c r="W37" s="7">
        <f>VLOOKUP(V37,'5m歩行判定　女性（変更厳禁）'!$B$11:$C$16,2,TRUE)</f>
        <v>5</v>
      </c>
      <c r="Y37" s="7">
        <f>VLOOKUP(X37,'TUG判定　女性（変更厳禁）'!$B$11:$C$16,2,TRUE)</f>
        <v>5</v>
      </c>
      <c r="AA37" s="58">
        <f>VLOOKUP(Z37,'ファンクショナルリーチ判定　女性（変更厳禁）'!$B$11:$C$16,2,TRUE)</f>
        <v>0</v>
      </c>
      <c r="AB37" s="7">
        <f t="shared" si="2"/>
        <v>10</v>
      </c>
      <c r="AC37" s="63"/>
      <c r="AD37" s="63"/>
      <c r="AE37" s="67"/>
      <c r="AF37" s="61"/>
      <c r="AG37" s="7"/>
      <c r="AH37" s="7"/>
      <c r="AI37" s="7"/>
      <c r="AJ37" s="7"/>
      <c r="AL37" s="51" t="s">
        <v>77</v>
      </c>
      <c r="AN37" s="52" t="s">
        <v>79</v>
      </c>
      <c r="AP37" s="8">
        <f>VLOOKUP(AO37,'握力判定　女性用（変更厳禁）'!$B$11:$C$16,2,TRUE)</f>
        <v>0</v>
      </c>
      <c r="AR37" s="8">
        <f>VLOOKUP(AQ37,'長座位体前屈判定　女性用（変更厳禁）'!$B$11:$C$16,2,TRUE)</f>
        <v>0</v>
      </c>
      <c r="AT37" s="8">
        <f>VLOOKUP(AS37,'開眼片足立ち判定　女性（変更厳禁）'!$B$11:$C$16,2,TRUE)</f>
        <v>0</v>
      </c>
      <c r="AV37" s="8">
        <f>VLOOKUP(AU37,'5m歩行判定　女性（変更厳禁）'!$B$11:$C$16,2,TRUE)</f>
        <v>5</v>
      </c>
      <c r="AX37" s="8">
        <f>VLOOKUP(AW37,'TUG判定　女性（変更厳禁）'!$B$11:$C$16,2,TRUE)</f>
        <v>5</v>
      </c>
      <c r="AZ37" s="8">
        <f>VLOOKUP(AY37,'ファンクショナルリーチ判定　女性（変更厳禁）'!$B$11:$C$16,2,TRUE)</f>
        <v>0</v>
      </c>
      <c r="BA37" s="81">
        <f t="shared" si="3"/>
        <v>10</v>
      </c>
      <c r="BB37" s="70"/>
      <c r="BC37" s="70"/>
      <c r="BD37" s="78"/>
      <c r="BE37" s="69"/>
      <c r="BF37" s="8"/>
      <c r="BG37" s="8"/>
      <c r="BH37" s="8"/>
      <c r="BI37" s="73"/>
    </row>
    <row r="38" spans="1:61">
      <c r="A38" s="3">
        <v>36</v>
      </c>
      <c r="F38" s="12" t="e">
        <f t="shared" si="4"/>
        <v>#DIV/0!</v>
      </c>
      <c r="H38" s="12" t="e">
        <f t="shared" si="5"/>
        <v>#DIV/0!</v>
      </c>
      <c r="K38" s="43"/>
      <c r="M38" s="45" t="s">
        <v>77</v>
      </c>
      <c r="O38" s="46" t="s">
        <v>79</v>
      </c>
      <c r="Q38" s="7">
        <f>VLOOKUP(P38,'握力判定　女性用（変更厳禁）'!$B$11:$C$16,2,TRUE)</f>
        <v>0</v>
      </c>
      <c r="S38" s="7">
        <f>VLOOKUP(R38,'長座位体前屈判定　女性用（変更厳禁）'!$B$11:$C$16,2,TRUE)</f>
        <v>0</v>
      </c>
      <c r="U38" s="7">
        <f>VLOOKUP(T38,'開眼片足立ち判定　女性（変更厳禁）'!$B$11:$C$16,2,TRUE)</f>
        <v>0</v>
      </c>
      <c r="W38" s="7">
        <f>VLOOKUP(V38,'5m歩行判定　女性（変更厳禁）'!$B$11:$C$16,2,TRUE)</f>
        <v>5</v>
      </c>
      <c r="Y38" s="7">
        <f>VLOOKUP(X38,'TUG判定　女性（変更厳禁）'!$B$11:$C$16,2,TRUE)</f>
        <v>5</v>
      </c>
      <c r="AA38" s="58">
        <f>VLOOKUP(Z38,'ファンクショナルリーチ判定　女性（変更厳禁）'!$B$11:$C$16,2,TRUE)</f>
        <v>0</v>
      </c>
      <c r="AB38" s="7">
        <f t="shared" si="2"/>
        <v>10</v>
      </c>
      <c r="AC38" s="63"/>
      <c r="AD38" s="63"/>
      <c r="AE38" s="67"/>
      <c r="AF38" s="61"/>
      <c r="AG38" s="7"/>
      <c r="AH38" s="7"/>
      <c r="AI38" s="7"/>
      <c r="AJ38" s="7"/>
      <c r="AL38" s="51" t="s">
        <v>77</v>
      </c>
      <c r="AN38" s="52" t="s">
        <v>79</v>
      </c>
      <c r="AP38" s="8">
        <f>VLOOKUP(AO38,'握力判定　女性用（変更厳禁）'!$B$11:$C$16,2,TRUE)</f>
        <v>0</v>
      </c>
      <c r="AR38" s="8">
        <f>VLOOKUP(AQ38,'長座位体前屈判定　女性用（変更厳禁）'!$B$11:$C$16,2,TRUE)</f>
        <v>0</v>
      </c>
      <c r="AT38" s="8">
        <f>VLOOKUP(AS38,'開眼片足立ち判定　女性（変更厳禁）'!$B$11:$C$16,2,TRUE)</f>
        <v>0</v>
      </c>
      <c r="AV38" s="8">
        <f>VLOOKUP(AU38,'5m歩行判定　女性（変更厳禁）'!$B$11:$C$16,2,TRUE)</f>
        <v>5</v>
      </c>
      <c r="AX38" s="8">
        <f>VLOOKUP(AW38,'TUG判定　女性（変更厳禁）'!$B$11:$C$16,2,TRUE)</f>
        <v>5</v>
      </c>
      <c r="AZ38" s="8">
        <f>VLOOKUP(AY38,'ファンクショナルリーチ判定　女性（変更厳禁）'!$B$11:$C$16,2,TRUE)</f>
        <v>0</v>
      </c>
      <c r="BA38" s="81">
        <f t="shared" si="3"/>
        <v>10</v>
      </c>
      <c r="BB38" s="70"/>
      <c r="BC38" s="70"/>
      <c r="BD38" s="78"/>
      <c r="BE38" s="69"/>
      <c r="BF38" s="8"/>
      <c r="BG38" s="8"/>
      <c r="BH38" s="8"/>
      <c r="BI38" s="73"/>
    </row>
    <row r="39" spans="1:61">
      <c r="A39" s="3">
        <v>37</v>
      </c>
      <c r="F39" s="12" t="e">
        <f t="shared" si="4"/>
        <v>#DIV/0!</v>
      </c>
      <c r="H39" s="12" t="e">
        <f t="shared" si="5"/>
        <v>#DIV/0!</v>
      </c>
      <c r="K39" s="43"/>
      <c r="M39" s="45" t="s">
        <v>77</v>
      </c>
      <c r="O39" s="46" t="s">
        <v>79</v>
      </c>
      <c r="Q39" s="7">
        <f>VLOOKUP(P39,'握力判定　女性用（変更厳禁）'!$B$11:$C$16,2,TRUE)</f>
        <v>0</v>
      </c>
      <c r="S39" s="7">
        <f>VLOOKUP(R39,'長座位体前屈判定　女性用（変更厳禁）'!$B$11:$C$16,2,TRUE)</f>
        <v>0</v>
      </c>
      <c r="U39" s="7">
        <f>VLOOKUP(T39,'開眼片足立ち判定　女性（変更厳禁）'!$B$11:$C$16,2,TRUE)</f>
        <v>0</v>
      </c>
      <c r="W39" s="7">
        <f>VLOOKUP(V39,'5m歩行判定　女性（変更厳禁）'!$B$11:$C$16,2,TRUE)</f>
        <v>5</v>
      </c>
      <c r="Y39" s="7">
        <f>VLOOKUP(X39,'TUG判定　女性（変更厳禁）'!$B$11:$C$16,2,TRUE)</f>
        <v>5</v>
      </c>
      <c r="AA39" s="58">
        <f>VLOOKUP(Z39,'ファンクショナルリーチ判定　女性（変更厳禁）'!$B$11:$C$16,2,TRUE)</f>
        <v>0</v>
      </c>
      <c r="AB39" s="7">
        <f t="shared" si="2"/>
        <v>10</v>
      </c>
      <c r="AC39" s="63"/>
      <c r="AD39" s="63"/>
      <c r="AE39" s="67"/>
      <c r="AF39" s="61"/>
      <c r="AG39" s="7"/>
      <c r="AH39" s="7"/>
      <c r="AI39" s="7"/>
      <c r="AJ39" s="7"/>
      <c r="AL39" s="51" t="s">
        <v>77</v>
      </c>
      <c r="AN39" s="52" t="s">
        <v>79</v>
      </c>
      <c r="AP39" s="8">
        <f>VLOOKUP(AO39,'握力判定　女性用（変更厳禁）'!$B$11:$C$16,2,TRUE)</f>
        <v>0</v>
      </c>
      <c r="AR39" s="8">
        <f>VLOOKUP(AQ39,'長座位体前屈判定　女性用（変更厳禁）'!$B$11:$C$16,2,TRUE)</f>
        <v>0</v>
      </c>
      <c r="AT39" s="8">
        <f>VLOOKUP(AS39,'開眼片足立ち判定　女性（変更厳禁）'!$B$11:$C$16,2,TRUE)</f>
        <v>0</v>
      </c>
      <c r="AV39" s="8">
        <f>VLOOKUP(AU39,'5m歩行判定　女性（変更厳禁）'!$B$11:$C$16,2,TRUE)</f>
        <v>5</v>
      </c>
      <c r="AX39" s="8">
        <f>VLOOKUP(AW39,'TUG判定　女性（変更厳禁）'!$B$11:$C$16,2,TRUE)</f>
        <v>5</v>
      </c>
      <c r="AZ39" s="8">
        <f>VLOOKUP(AY39,'ファンクショナルリーチ判定　女性（変更厳禁）'!$B$11:$C$16,2,TRUE)</f>
        <v>0</v>
      </c>
      <c r="BA39" s="81">
        <f t="shared" si="3"/>
        <v>10</v>
      </c>
      <c r="BB39" s="70"/>
      <c r="BC39" s="70"/>
      <c r="BD39" s="78"/>
      <c r="BE39" s="69"/>
      <c r="BF39" s="8"/>
      <c r="BG39" s="8"/>
      <c r="BH39" s="8"/>
      <c r="BI39" s="73"/>
    </row>
    <row r="40" spans="1:61">
      <c r="A40" s="3">
        <v>38</v>
      </c>
      <c r="F40" s="12" t="e">
        <f t="shared" si="4"/>
        <v>#DIV/0!</v>
      </c>
      <c r="H40" s="12" t="e">
        <f t="shared" si="5"/>
        <v>#DIV/0!</v>
      </c>
      <c r="K40" s="43"/>
      <c r="M40" s="45" t="s">
        <v>77</v>
      </c>
      <c r="O40" s="46" t="s">
        <v>79</v>
      </c>
      <c r="Q40" s="7">
        <f>VLOOKUP(P40,'握力判定　女性用（変更厳禁）'!$B$11:$C$16,2,TRUE)</f>
        <v>0</v>
      </c>
      <c r="S40" s="7">
        <f>VLOOKUP(R40,'長座位体前屈判定　女性用（変更厳禁）'!$B$11:$C$16,2,TRUE)</f>
        <v>0</v>
      </c>
      <c r="U40" s="7">
        <f>VLOOKUP(T40,'開眼片足立ち判定　女性（変更厳禁）'!$B$11:$C$16,2,TRUE)</f>
        <v>0</v>
      </c>
      <c r="W40" s="7">
        <f>VLOOKUP(V40,'5m歩行判定　女性（変更厳禁）'!$B$11:$C$16,2,TRUE)</f>
        <v>5</v>
      </c>
      <c r="Y40" s="7">
        <f>VLOOKUP(X40,'TUG判定　女性（変更厳禁）'!$B$11:$C$16,2,TRUE)</f>
        <v>5</v>
      </c>
      <c r="AA40" s="58">
        <f>VLOOKUP(Z40,'ファンクショナルリーチ判定　女性（変更厳禁）'!$B$11:$C$16,2,TRUE)</f>
        <v>0</v>
      </c>
      <c r="AB40" s="7">
        <f t="shared" si="2"/>
        <v>10</v>
      </c>
      <c r="AC40" s="63"/>
      <c r="AD40" s="63"/>
      <c r="AE40" s="67"/>
      <c r="AF40" s="61"/>
      <c r="AG40" s="7"/>
      <c r="AH40" s="7"/>
      <c r="AI40" s="7"/>
      <c r="AJ40" s="7"/>
      <c r="AL40" s="51" t="s">
        <v>77</v>
      </c>
      <c r="AN40" s="52" t="s">
        <v>79</v>
      </c>
      <c r="AP40" s="8">
        <f>VLOOKUP(AO40,'握力判定　女性用（変更厳禁）'!$B$11:$C$16,2,TRUE)</f>
        <v>0</v>
      </c>
      <c r="AR40" s="8">
        <f>VLOOKUP(AQ40,'長座位体前屈判定　女性用（変更厳禁）'!$B$11:$C$16,2,TRUE)</f>
        <v>0</v>
      </c>
      <c r="AT40" s="8">
        <f>VLOOKUP(AS40,'開眼片足立ち判定　女性（変更厳禁）'!$B$11:$C$16,2,TRUE)</f>
        <v>0</v>
      </c>
      <c r="AV40" s="8">
        <f>VLOOKUP(AU40,'5m歩行判定　女性（変更厳禁）'!$B$11:$C$16,2,TRUE)</f>
        <v>5</v>
      </c>
      <c r="AX40" s="8">
        <f>VLOOKUP(AW40,'TUG判定　女性（変更厳禁）'!$B$11:$C$16,2,TRUE)</f>
        <v>5</v>
      </c>
      <c r="AZ40" s="8">
        <f>VLOOKUP(AY40,'ファンクショナルリーチ判定　女性（変更厳禁）'!$B$11:$C$16,2,TRUE)</f>
        <v>0</v>
      </c>
      <c r="BA40" s="81">
        <f t="shared" si="3"/>
        <v>10</v>
      </c>
      <c r="BB40" s="70"/>
      <c r="BC40" s="70"/>
      <c r="BD40" s="78"/>
      <c r="BE40" s="69"/>
      <c r="BF40" s="8"/>
      <c r="BG40" s="8"/>
      <c r="BH40" s="8"/>
      <c r="BI40" s="73"/>
    </row>
    <row r="41" spans="1:61">
      <c r="A41" s="3">
        <v>39</v>
      </c>
      <c r="F41" s="12" t="e">
        <f t="shared" si="4"/>
        <v>#DIV/0!</v>
      </c>
      <c r="H41" s="12" t="e">
        <f t="shared" si="5"/>
        <v>#DIV/0!</v>
      </c>
      <c r="K41" s="43"/>
      <c r="M41" s="45" t="s">
        <v>77</v>
      </c>
      <c r="O41" s="46" t="s">
        <v>79</v>
      </c>
      <c r="Q41" s="7">
        <f>VLOOKUP(P41,'握力判定　女性用（変更厳禁）'!$B$11:$C$16,2,TRUE)</f>
        <v>0</v>
      </c>
      <c r="S41" s="7">
        <f>VLOOKUP(R41,'長座位体前屈判定　女性用（変更厳禁）'!$B$11:$C$16,2,TRUE)</f>
        <v>0</v>
      </c>
      <c r="U41" s="7">
        <f>VLOOKUP(T41,'開眼片足立ち判定　女性（変更厳禁）'!$B$11:$C$16,2,TRUE)</f>
        <v>0</v>
      </c>
      <c r="W41" s="7">
        <f>VLOOKUP(V41,'5m歩行判定　女性（変更厳禁）'!$B$11:$C$16,2,TRUE)</f>
        <v>5</v>
      </c>
      <c r="Y41" s="7">
        <f>VLOOKUP(X41,'TUG判定　女性（変更厳禁）'!$B$11:$C$16,2,TRUE)</f>
        <v>5</v>
      </c>
      <c r="AA41" s="58">
        <f>VLOOKUP(Z41,'ファンクショナルリーチ判定　女性（変更厳禁）'!$B$11:$C$16,2,TRUE)</f>
        <v>0</v>
      </c>
      <c r="AB41" s="7">
        <f t="shared" si="2"/>
        <v>10</v>
      </c>
      <c r="AC41" s="63"/>
      <c r="AD41" s="63"/>
      <c r="AE41" s="67"/>
      <c r="AF41" s="61"/>
      <c r="AG41" s="7"/>
      <c r="AH41" s="7"/>
      <c r="AI41" s="7"/>
      <c r="AJ41" s="7"/>
      <c r="AL41" s="51" t="s">
        <v>77</v>
      </c>
      <c r="AN41" s="52" t="s">
        <v>79</v>
      </c>
      <c r="AP41" s="8">
        <f>VLOOKUP(AO41,'握力判定　女性用（変更厳禁）'!$B$11:$C$16,2,TRUE)</f>
        <v>0</v>
      </c>
      <c r="AR41" s="8">
        <f>VLOOKUP(AQ41,'長座位体前屈判定　女性用（変更厳禁）'!$B$11:$C$16,2,TRUE)</f>
        <v>0</v>
      </c>
      <c r="AT41" s="8">
        <f>VLOOKUP(AS41,'開眼片足立ち判定　女性（変更厳禁）'!$B$11:$C$16,2,TRUE)</f>
        <v>0</v>
      </c>
      <c r="AV41" s="8">
        <f>VLOOKUP(AU41,'5m歩行判定　女性（変更厳禁）'!$B$11:$C$16,2,TRUE)</f>
        <v>5</v>
      </c>
      <c r="AX41" s="8">
        <f>VLOOKUP(AW41,'TUG判定　女性（変更厳禁）'!$B$11:$C$16,2,TRUE)</f>
        <v>5</v>
      </c>
      <c r="AZ41" s="8">
        <f>VLOOKUP(AY41,'ファンクショナルリーチ判定　女性（変更厳禁）'!$B$11:$C$16,2,TRUE)</f>
        <v>0</v>
      </c>
      <c r="BA41" s="81">
        <f t="shared" si="3"/>
        <v>10</v>
      </c>
      <c r="BB41" s="70"/>
      <c r="BC41" s="70"/>
      <c r="BD41" s="78"/>
      <c r="BE41" s="69"/>
      <c r="BF41" s="8"/>
      <c r="BG41" s="8"/>
      <c r="BH41" s="8"/>
      <c r="BI41" s="73"/>
    </row>
    <row r="42" spans="1:61">
      <c r="A42" s="3">
        <v>40</v>
      </c>
      <c r="F42" s="12" t="e">
        <f t="shared" si="4"/>
        <v>#DIV/0!</v>
      </c>
      <c r="H42" s="12" t="e">
        <f t="shared" si="5"/>
        <v>#DIV/0!</v>
      </c>
      <c r="K42" s="43"/>
      <c r="M42" s="45" t="s">
        <v>77</v>
      </c>
      <c r="O42" s="46" t="s">
        <v>79</v>
      </c>
      <c r="Q42" s="7">
        <f>VLOOKUP(P42,'握力判定　女性用（変更厳禁）'!$B$11:$C$16,2,TRUE)</f>
        <v>0</v>
      </c>
      <c r="S42" s="7">
        <f>VLOOKUP(R42,'長座位体前屈判定　女性用（変更厳禁）'!$B$11:$C$16,2,TRUE)</f>
        <v>0</v>
      </c>
      <c r="U42" s="7">
        <f>VLOOKUP(T42,'開眼片足立ち判定　女性（変更厳禁）'!$B$11:$C$16,2,TRUE)</f>
        <v>0</v>
      </c>
      <c r="W42" s="7">
        <f>VLOOKUP(V42,'5m歩行判定　女性（変更厳禁）'!$B$11:$C$16,2,TRUE)</f>
        <v>5</v>
      </c>
      <c r="Y42" s="7">
        <f>VLOOKUP(X42,'TUG判定　女性（変更厳禁）'!$B$11:$C$16,2,TRUE)</f>
        <v>5</v>
      </c>
      <c r="AA42" s="58">
        <f>VLOOKUP(Z42,'ファンクショナルリーチ判定　女性（変更厳禁）'!$B$11:$C$16,2,TRUE)</f>
        <v>0</v>
      </c>
      <c r="AB42" s="7">
        <f t="shared" si="2"/>
        <v>10</v>
      </c>
      <c r="AC42" s="63"/>
      <c r="AD42" s="63"/>
      <c r="AE42" s="67"/>
      <c r="AF42" s="61"/>
      <c r="AG42" s="7"/>
      <c r="AH42" s="7"/>
      <c r="AI42" s="7"/>
      <c r="AJ42" s="7"/>
      <c r="AL42" s="51" t="s">
        <v>77</v>
      </c>
      <c r="AN42" s="52" t="s">
        <v>79</v>
      </c>
      <c r="AP42" s="8">
        <f>VLOOKUP(AO42,'握力判定　女性用（変更厳禁）'!$B$11:$C$16,2,TRUE)</f>
        <v>0</v>
      </c>
      <c r="AR42" s="8">
        <f>VLOOKUP(AQ42,'長座位体前屈判定　女性用（変更厳禁）'!$B$11:$C$16,2,TRUE)</f>
        <v>0</v>
      </c>
      <c r="AT42" s="8">
        <f>VLOOKUP(AS42,'開眼片足立ち判定　女性（変更厳禁）'!$B$11:$C$16,2,TRUE)</f>
        <v>0</v>
      </c>
      <c r="AV42" s="8">
        <f>VLOOKUP(AU42,'5m歩行判定　女性（変更厳禁）'!$B$11:$C$16,2,TRUE)</f>
        <v>5</v>
      </c>
      <c r="AX42" s="8">
        <f>VLOOKUP(AW42,'TUG判定　女性（変更厳禁）'!$B$11:$C$16,2,TRUE)</f>
        <v>5</v>
      </c>
      <c r="AZ42" s="8">
        <f>VLOOKUP(AY42,'ファンクショナルリーチ判定　女性（変更厳禁）'!$B$11:$C$16,2,TRUE)</f>
        <v>0</v>
      </c>
      <c r="BA42" s="81">
        <f t="shared" si="3"/>
        <v>10</v>
      </c>
      <c r="BB42" s="70"/>
      <c r="BC42" s="70"/>
      <c r="BD42" s="78"/>
      <c r="BE42" s="69"/>
      <c r="BF42" s="8"/>
      <c r="BG42" s="8"/>
      <c r="BH42" s="8"/>
      <c r="BI42" s="73"/>
    </row>
    <row r="43" spans="1:61">
      <c r="A43" s="3">
        <v>41</v>
      </c>
      <c r="F43" s="12" t="e">
        <f t="shared" si="4"/>
        <v>#DIV/0!</v>
      </c>
      <c r="H43" s="12" t="e">
        <f t="shared" si="5"/>
        <v>#DIV/0!</v>
      </c>
      <c r="K43" s="43"/>
      <c r="M43" s="45" t="s">
        <v>77</v>
      </c>
      <c r="O43" s="46" t="s">
        <v>79</v>
      </c>
      <c r="Q43" s="7">
        <f>VLOOKUP(P43,'握力判定　女性用（変更厳禁）'!$B$11:$C$16,2,TRUE)</f>
        <v>0</v>
      </c>
      <c r="S43" s="7">
        <f>VLOOKUP(R43,'長座位体前屈判定　女性用（変更厳禁）'!$B$11:$C$16,2,TRUE)</f>
        <v>0</v>
      </c>
      <c r="U43" s="7">
        <f>VLOOKUP(T43,'開眼片足立ち判定　女性（変更厳禁）'!$B$11:$C$16,2,TRUE)</f>
        <v>0</v>
      </c>
      <c r="W43" s="7">
        <f>VLOOKUP(V43,'5m歩行判定　女性（変更厳禁）'!$B$11:$C$16,2,TRUE)</f>
        <v>5</v>
      </c>
      <c r="Y43" s="7">
        <f>VLOOKUP(X43,'TUG判定　女性（変更厳禁）'!$B$11:$C$16,2,TRUE)</f>
        <v>5</v>
      </c>
      <c r="AA43" s="58">
        <f>VLOOKUP(Z43,'ファンクショナルリーチ判定　女性（変更厳禁）'!$B$11:$C$16,2,TRUE)</f>
        <v>0</v>
      </c>
      <c r="AB43" s="7">
        <f t="shared" si="2"/>
        <v>10</v>
      </c>
      <c r="AC43" s="63"/>
      <c r="AD43" s="63"/>
      <c r="AE43" s="67"/>
      <c r="AF43" s="61"/>
      <c r="AG43" s="7"/>
      <c r="AH43" s="7"/>
      <c r="AI43" s="7"/>
      <c r="AJ43" s="7"/>
      <c r="AL43" s="51" t="s">
        <v>77</v>
      </c>
      <c r="AN43" s="52" t="s">
        <v>79</v>
      </c>
      <c r="AP43" s="8">
        <f>VLOOKUP(AO43,'握力判定　女性用（変更厳禁）'!$B$11:$C$16,2,TRUE)</f>
        <v>0</v>
      </c>
      <c r="AR43" s="8">
        <f>VLOOKUP(AQ43,'長座位体前屈判定　女性用（変更厳禁）'!$B$11:$C$16,2,TRUE)</f>
        <v>0</v>
      </c>
      <c r="AT43" s="8">
        <f>VLOOKUP(AS43,'開眼片足立ち判定　女性（変更厳禁）'!$B$11:$C$16,2,TRUE)</f>
        <v>0</v>
      </c>
      <c r="AV43" s="8">
        <f>VLOOKUP(AU43,'5m歩行判定　女性（変更厳禁）'!$B$11:$C$16,2,TRUE)</f>
        <v>5</v>
      </c>
      <c r="AX43" s="8">
        <f>VLOOKUP(AW43,'TUG判定　女性（変更厳禁）'!$B$11:$C$16,2,TRUE)</f>
        <v>5</v>
      </c>
      <c r="AZ43" s="8">
        <f>VLOOKUP(AY43,'ファンクショナルリーチ判定　女性（変更厳禁）'!$B$11:$C$16,2,TRUE)</f>
        <v>0</v>
      </c>
      <c r="BA43" s="81">
        <f t="shared" si="3"/>
        <v>10</v>
      </c>
      <c r="BB43" s="70"/>
      <c r="BC43" s="70"/>
      <c r="BD43" s="78"/>
      <c r="BE43" s="69"/>
      <c r="BF43" s="8"/>
      <c r="BG43" s="8"/>
      <c r="BH43" s="8"/>
      <c r="BI43" s="73"/>
    </row>
    <row r="44" spans="1:61">
      <c r="A44" s="3">
        <v>42</v>
      </c>
      <c r="F44" s="12" t="e">
        <f t="shared" si="4"/>
        <v>#DIV/0!</v>
      </c>
      <c r="H44" s="12" t="e">
        <f t="shared" si="5"/>
        <v>#DIV/0!</v>
      </c>
      <c r="K44" s="43"/>
      <c r="M44" s="45" t="s">
        <v>77</v>
      </c>
      <c r="O44" s="46" t="s">
        <v>79</v>
      </c>
      <c r="Q44" s="7">
        <f>VLOOKUP(P44,'握力判定　女性用（変更厳禁）'!$B$11:$C$16,2,TRUE)</f>
        <v>0</v>
      </c>
      <c r="S44" s="7">
        <f>VLOOKUP(R44,'長座位体前屈判定　女性用（変更厳禁）'!$B$11:$C$16,2,TRUE)</f>
        <v>0</v>
      </c>
      <c r="U44" s="7">
        <f>VLOOKUP(T44,'開眼片足立ち判定　女性（変更厳禁）'!$B$11:$C$16,2,TRUE)</f>
        <v>0</v>
      </c>
      <c r="W44" s="7">
        <f>VLOOKUP(V44,'5m歩行判定　女性（変更厳禁）'!$B$11:$C$16,2,TRUE)</f>
        <v>5</v>
      </c>
      <c r="Y44" s="7">
        <f>VLOOKUP(X44,'TUG判定　女性（変更厳禁）'!$B$11:$C$16,2,TRUE)</f>
        <v>5</v>
      </c>
      <c r="AA44" s="58">
        <f>VLOOKUP(Z44,'ファンクショナルリーチ判定　女性（変更厳禁）'!$B$11:$C$16,2,TRUE)</f>
        <v>0</v>
      </c>
      <c r="AB44" s="7">
        <f t="shared" si="2"/>
        <v>10</v>
      </c>
      <c r="AC44" s="63"/>
      <c r="AD44" s="63"/>
      <c r="AE44" s="67"/>
      <c r="AF44" s="61"/>
      <c r="AG44" s="7"/>
      <c r="AH44" s="7"/>
      <c r="AI44" s="7"/>
      <c r="AJ44" s="7"/>
      <c r="AL44" s="51" t="s">
        <v>77</v>
      </c>
      <c r="AN44" s="52" t="s">
        <v>79</v>
      </c>
      <c r="AP44" s="8">
        <f>VLOOKUP(AO44,'握力判定　女性用（変更厳禁）'!$B$11:$C$16,2,TRUE)</f>
        <v>0</v>
      </c>
      <c r="AR44" s="8">
        <f>VLOOKUP(AQ44,'長座位体前屈判定　女性用（変更厳禁）'!$B$11:$C$16,2,TRUE)</f>
        <v>0</v>
      </c>
      <c r="AT44" s="8">
        <f>VLOOKUP(AS44,'開眼片足立ち判定　女性（変更厳禁）'!$B$11:$C$16,2,TRUE)</f>
        <v>0</v>
      </c>
      <c r="AV44" s="8">
        <f>VLOOKUP(AU44,'5m歩行判定　女性（変更厳禁）'!$B$11:$C$16,2,TRUE)</f>
        <v>5</v>
      </c>
      <c r="AX44" s="8">
        <f>VLOOKUP(AW44,'TUG判定　女性（変更厳禁）'!$B$11:$C$16,2,TRUE)</f>
        <v>5</v>
      </c>
      <c r="AZ44" s="8">
        <f>VLOOKUP(AY44,'ファンクショナルリーチ判定　女性（変更厳禁）'!$B$11:$C$16,2,TRUE)</f>
        <v>0</v>
      </c>
      <c r="BA44" s="81">
        <f t="shared" si="3"/>
        <v>10</v>
      </c>
      <c r="BB44" s="70"/>
      <c r="BC44" s="70"/>
      <c r="BD44" s="78"/>
      <c r="BE44" s="69"/>
      <c r="BF44" s="8"/>
      <c r="BG44" s="8"/>
      <c r="BH44" s="8"/>
      <c r="BI44" s="73"/>
    </row>
    <row r="45" spans="1:61">
      <c r="A45" s="3">
        <v>43</v>
      </c>
      <c r="F45" s="12" t="e">
        <f t="shared" si="4"/>
        <v>#DIV/0!</v>
      </c>
      <c r="H45" s="12" t="e">
        <f t="shared" si="5"/>
        <v>#DIV/0!</v>
      </c>
      <c r="K45" s="43"/>
      <c r="M45" s="45" t="s">
        <v>77</v>
      </c>
      <c r="O45" s="46" t="s">
        <v>79</v>
      </c>
      <c r="Q45" s="7">
        <f>VLOOKUP(P45,'握力判定　女性用（変更厳禁）'!$B$11:$C$16,2,TRUE)</f>
        <v>0</v>
      </c>
      <c r="S45" s="7">
        <f>VLOOKUP(R45,'長座位体前屈判定　女性用（変更厳禁）'!$B$11:$C$16,2,TRUE)</f>
        <v>0</v>
      </c>
      <c r="U45" s="7">
        <f>VLOOKUP(T45,'開眼片足立ち判定　女性（変更厳禁）'!$B$11:$C$16,2,TRUE)</f>
        <v>0</v>
      </c>
      <c r="W45" s="7">
        <f>VLOOKUP(V45,'5m歩行判定　女性（変更厳禁）'!$B$11:$C$16,2,TRUE)</f>
        <v>5</v>
      </c>
      <c r="Y45" s="7">
        <f>VLOOKUP(X45,'TUG判定　女性（変更厳禁）'!$B$11:$C$16,2,TRUE)</f>
        <v>5</v>
      </c>
      <c r="AA45" s="58">
        <f>VLOOKUP(Z45,'ファンクショナルリーチ判定　女性（変更厳禁）'!$B$11:$C$16,2,TRUE)</f>
        <v>0</v>
      </c>
      <c r="AB45" s="7">
        <f t="shared" si="2"/>
        <v>10</v>
      </c>
      <c r="AC45" s="63"/>
      <c r="AD45" s="63"/>
      <c r="AE45" s="67"/>
      <c r="AF45" s="61"/>
      <c r="AG45" s="7"/>
      <c r="AH45" s="7"/>
      <c r="AI45" s="7"/>
      <c r="AJ45" s="7"/>
      <c r="AL45" s="51" t="s">
        <v>77</v>
      </c>
      <c r="AN45" s="52" t="s">
        <v>79</v>
      </c>
      <c r="AP45" s="8">
        <f>VLOOKUP(AO45,'握力判定　女性用（変更厳禁）'!$B$11:$C$16,2,TRUE)</f>
        <v>0</v>
      </c>
      <c r="AR45" s="8">
        <f>VLOOKUP(AQ45,'長座位体前屈判定　女性用（変更厳禁）'!$B$11:$C$16,2,TRUE)</f>
        <v>0</v>
      </c>
      <c r="AT45" s="8">
        <f>VLOOKUP(AS45,'開眼片足立ち判定　女性（変更厳禁）'!$B$11:$C$16,2,TRUE)</f>
        <v>0</v>
      </c>
      <c r="AV45" s="8">
        <f>VLOOKUP(AU45,'5m歩行判定　女性（変更厳禁）'!$B$11:$C$16,2,TRUE)</f>
        <v>5</v>
      </c>
      <c r="AX45" s="8">
        <f>VLOOKUP(AW45,'TUG判定　女性（変更厳禁）'!$B$11:$C$16,2,TRUE)</f>
        <v>5</v>
      </c>
      <c r="AZ45" s="8">
        <f>VLOOKUP(AY45,'ファンクショナルリーチ判定　女性（変更厳禁）'!$B$11:$C$16,2,TRUE)</f>
        <v>0</v>
      </c>
      <c r="BA45" s="81">
        <f t="shared" si="3"/>
        <v>10</v>
      </c>
      <c r="BB45" s="70"/>
      <c r="BC45" s="70"/>
      <c r="BD45" s="78"/>
      <c r="BE45" s="69"/>
      <c r="BF45" s="8"/>
      <c r="BG45" s="8"/>
      <c r="BH45" s="8"/>
      <c r="BI45" s="73"/>
    </row>
    <row r="46" spans="1:61">
      <c r="A46" s="3">
        <v>44</v>
      </c>
      <c r="F46" s="12" t="e">
        <f t="shared" si="4"/>
        <v>#DIV/0!</v>
      </c>
      <c r="H46" s="12" t="e">
        <f t="shared" si="5"/>
        <v>#DIV/0!</v>
      </c>
      <c r="K46" s="43"/>
      <c r="M46" s="45" t="s">
        <v>77</v>
      </c>
      <c r="O46" s="46" t="s">
        <v>79</v>
      </c>
      <c r="Q46" s="7">
        <f>VLOOKUP(P46,'握力判定　女性用（変更厳禁）'!$B$11:$C$16,2,TRUE)</f>
        <v>0</v>
      </c>
      <c r="S46" s="7">
        <f>VLOOKUP(R46,'長座位体前屈判定　女性用（変更厳禁）'!$B$11:$C$16,2,TRUE)</f>
        <v>0</v>
      </c>
      <c r="U46" s="7">
        <f>VLOOKUP(T46,'開眼片足立ち判定　女性（変更厳禁）'!$B$11:$C$16,2,TRUE)</f>
        <v>0</v>
      </c>
      <c r="W46" s="7">
        <f>VLOOKUP(V46,'5m歩行判定　女性（変更厳禁）'!$B$11:$C$16,2,TRUE)</f>
        <v>5</v>
      </c>
      <c r="Y46" s="7">
        <f>VLOOKUP(X46,'TUG判定　女性（変更厳禁）'!$B$11:$C$16,2,TRUE)</f>
        <v>5</v>
      </c>
      <c r="AA46" s="58">
        <f>VLOOKUP(Z46,'ファンクショナルリーチ判定　女性（変更厳禁）'!$B$11:$C$16,2,TRUE)</f>
        <v>0</v>
      </c>
      <c r="AB46" s="7">
        <f t="shared" si="2"/>
        <v>10</v>
      </c>
      <c r="AC46" s="63"/>
      <c r="AD46" s="63"/>
      <c r="AE46" s="67"/>
      <c r="AF46" s="61"/>
      <c r="AG46" s="7"/>
      <c r="AH46" s="7"/>
      <c r="AI46" s="7"/>
      <c r="AJ46" s="7"/>
      <c r="AL46" s="51" t="s">
        <v>77</v>
      </c>
      <c r="AN46" s="52" t="s">
        <v>79</v>
      </c>
      <c r="AP46" s="8">
        <f>VLOOKUP(AO46,'握力判定　女性用（変更厳禁）'!$B$11:$C$16,2,TRUE)</f>
        <v>0</v>
      </c>
      <c r="AR46" s="8">
        <f>VLOOKUP(AQ46,'長座位体前屈判定　女性用（変更厳禁）'!$B$11:$C$16,2,TRUE)</f>
        <v>0</v>
      </c>
      <c r="AT46" s="8">
        <f>VLOOKUP(AS46,'開眼片足立ち判定　女性（変更厳禁）'!$B$11:$C$16,2,TRUE)</f>
        <v>0</v>
      </c>
      <c r="AV46" s="8">
        <f>VLOOKUP(AU46,'5m歩行判定　女性（変更厳禁）'!$B$11:$C$16,2,TRUE)</f>
        <v>5</v>
      </c>
      <c r="AX46" s="8">
        <f>VLOOKUP(AW46,'TUG判定　女性（変更厳禁）'!$B$11:$C$16,2,TRUE)</f>
        <v>5</v>
      </c>
      <c r="AZ46" s="8">
        <f>VLOOKUP(AY46,'ファンクショナルリーチ判定　女性（変更厳禁）'!$B$11:$C$16,2,TRUE)</f>
        <v>0</v>
      </c>
      <c r="BA46" s="81">
        <f t="shared" si="3"/>
        <v>10</v>
      </c>
      <c r="BB46" s="70"/>
      <c r="BC46" s="70"/>
      <c r="BD46" s="78"/>
      <c r="BE46" s="69"/>
      <c r="BF46" s="8"/>
      <c r="BG46" s="8"/>
      <c r="BH46" s="8"/>
      <c r="BI46" s="73"/>
    </row>
    <row r="47" spans="1:61">
      <c r="A47" s="3">
        <v>45</v>
      </c>
      <c r="F47" s="12" t="e">
        <f t="shared" si="4"/>
        <v>#DIV/0!</v>
      </c>
      <c r="H47" s="12" t="e">
        <f t="shared" si="5"/>
        <v>#DIV/0!</v>
      </c>
      <c r="K47" s="43"/>
      <c r="M47" s="45" t="s">
        <v>77</v>
      </c>
      <c r="O47" s="46" t="s">
        <v>79</v>
      </c>
      <c r="Q47" s="7">
        <f>VLOOKUP(P47,'握力判定　女性用（変更厳禁）'!$B$11:$C$16,2,TRUE)</f>
        <v>0</v>
      </c>
      <c r="S47" s="7">
        <f>VLOOKUP(R47,'長座位体前屈判定　女性用（変更厳禁）'!$B$11:$C$16,2,TRUE)</f>
        <v>0</v>
      </c>
      <c r="U47" s="7">
        <f>VLOOKUP(T47,'開眼片足立ち判定　女性（変更厳禁）'!$B$11:$C$16,2,TRUE)</f>
        <v>0</v>
      </c>
      <c r="W47" s="7">
        <f>VLOOKUP(V47,'5m歩行判定　女性（変更厳禁）'!$B$11:$C$16,2,TRUE)</f>
        <v>5</v>
      </c>
      <c r="Y47" s="7">
        <f>VLOOKUP(X47,'TUG判定　女性（変更厳禁）'!$B$11:$C$16,2,TRUE)</f>
        <v>5</v>
      </c>
      <c r="AA47" s="58">
        <f>VLOOKUP(Z47,'ファンクショナルリーチ判定　女性（変更厳禁）'!$B$11:$C$16,2,TRUE)</f>
        <v>0</v>
      </c>
      <c r="AB47" s="7">
        <f t="shared" si="2"/>
        <v>10</v>
      </c>
      <c r="AC47" s="63"/>
      <c r="AD47" s="63"/>
      <c r="AE47" s="67"/>
      <c r="AF47" s="61"/>
      <c r="AG47" s="7"/>
      <c r="AH47" s="7"/>
      <c r="AI47" s="7"/>
      <c r="AJ47" s="7"/>
      <c r="AL47" s="51" t="s">
        <v>77</v>
      </c>
      <c r="AN47" s="52" t="s">
        <v>79</v>
      </c>
      <c r="AP47" s="8">
        <f>VLOOKUP(AO47,'握力判定　女性用（変更厳禁）'!$B$11:$C$16,2,TRUE)</f>
        <v>0</v>
      </c>
      <c r="AR47" s="8">
        <f>VLOOKUP(AQ47,'長座位体前屈判定　女性用（変更厳禁）'!$B$11:$C$16,2,TRUE)</f>
        <v>0</v>
      </c>
      <c r="AT47" s="8">
        <f>VLOOKUP(AS47,'開眼片足立ち判定　女性（変更厳禁）'!$B$11:$C$16,2,TRUE)</f>
        <v>0</v>
      </c>
      <c r="AV47" s="8">
        <f>VLOOKUP(AU47,'5m歩行判定　女性（変更厳禁）'!$B$11:$C$16,2,TRUE)</f>
        <v>5</v>
      </c>
      <c r="AX47" s="8">
        <f>VLOOKUP(AW47,'TUG判定　女性（変更厳禁）'!$B$11:$C$16,2,TRUE)</f>
        <v>5</v>
      </c>
      <c r="AZ47" s="8">
        <f>VLOOKUP(AY47,'ファンクショナルリーチ判定　女性（変更厳禁）'!$B$11:$C$16,2,TRUE)</f>
        <v>0</v>
      </c>
      <c r="BA47" s="81">
        <f t="shared" si="3"/>
        <v>10</v>
      </c>
      <c r="BB47" s="70"/>
      <c r="BC47" s="70"/>
      <c r="BD47" s="78"/>
      <c r="BE47" s="69"/>
      <c r="BF47" s="8"/>
      <c r="BG47" s="8"/>
      <c r="BH47" s="8"/>
      <c r="BI47" s="73"/>
    </row>
    <row r="48" spans="1:61">
      <c r="A48" s="3">
        <v>46</v>
      </c>
      <c r="F48" s="12" t="e">
        <f t="shared" si="4"/>
        <v>#DIV/0!</v>
      </c>
      <c r="H48" s="12" t="e">
        <f t="shared" si="5"/>
        <v>#DIV/0!</v>
      </c>
      <c r="K48" s="43"/>
      <c r="M48" s="45" t="s">
        <v>77</v>
      </c>
      <c r="O48" s="46" t="s">
        <v>79</v>
      </c>
      <c r="Q48" s="7">
        <f>VLOOKUP(P48,'握力判定　女性用（変更厳禁）'!$B$11:$C$16,2,TRUE)</f>
        <v>0</v>
      </c>
      <c r="S48" s="7">
        <f>VLOOKUP(R48,'長座位体前屈判定　女性用（変更厳禁）'!$B$11:$C$16,2,TRUE)</f>
        <v>0</v>
      </c>
      <c r="U48" s="7">
        <f>VLOOKUP(T48,'開眼片足立ち判定　女性（変更厳禁）'!$B$11:$C$16,2,TRUE)</f>
        <v>0</v>
      </c>
      <c r="W48" s="7">
        <f>VLOOKUP(V48,'5m歩行判定　女性（変更厳禁）'!$B$11:$C$16,2,TRUE)</f>
        <v>5</v>
      </c>
      <c r="Y48" s="7">
        <f>VLOOKUP(X48,'TUG判定　女性（変更厳禁）'!$B$11:$C$16,2,TRUE)</f>
        <v>5</v>
      </c>
      <c r="AA48" s="58">
        <f>VLOOKUP(Z48,'ファンクショナルリーチ判定　女性（変更厳禁）'!$B$11:$C$16,2,TRUE)</f>
        <v>0</v>
      </c>
      <c r="AB48" s="7">
        <f t="shared" si="2"/>
        <v>10</v>
      </c>
      <c r="AC48" s="63"/>
      <c r="AD48" s="63"/>
      <c r="AE48" s="67"/>
      <c r="AF48" s="61"/>
      <c r="AG48" s="7"/>
      <c r="AH48" s="7"/>
      <c r="AI48" s="7"/>
      <c r="AJ48" s="7"/>
      <c r="AL48" s="51" t="s">
        <v>77</v>
      </c>
      <c r="AN48" s="52" t="s">
        <v>79</v>
      </c>
      <c r="AP48" s="8">
        <f>VLOOKUP(AO48,'握力判定　女性用（変更厳禁）'!$B$11:$C$16,2,TRUE)</f>
        <v>0</v>
      </c>
      <c r="AR48" s="8">
        <f>VLOOKUP(AQ48,'長座位体前屈判定　女性用（変更厳禁）'!$B$11:$C$16,2,TRUE)</f>
        <v>0</v>
      </c>
      <c r="AT48" s="8">
        <f>VLOOKUP(AS48,'開眼片足立ち判定　女性（変更厳禁）'!$B$11:$C$16,2,TRUE)</f>
        <v>0</v>
      </c>
      <c r="AV48" s="8">
        <f>VLOOKUP(AU48,'5m歩行判定　女性（変更厳禁）'!$B$11:$C$16,2,TRUE)</f>
        <v>5</v>
      </c>
      <c r="AX48" s="8">
        <f>VLOOKUP(AW48,'TUG判定　女性（変更厳禁）'!$B$11:$C$16,2,TRUE)</f>
        <v>5</v>
      </c>
      <c r="AZ48" s="8">
        <f>VLOOKUP(AY48,'ファンクショナルリーチ判定　女性（変更厳禁）'!$B$11:$C$16,2,TRUE)</f>
        <v>0</v>
      </c>
      <c r="BA48" s="81">
        <f t="shared" si="3"/>
        <v>10</v>
      </c>
      <c r="BB48" s="70"/>
      <c r="BC48" s="70"/>
      <c r="BD48" s="78"/>
      <c r="BE48" s="69"/>
      <c r="BF48" s="8"/>
      <c r="BG48" s="8"/>
      <c r="BH48" s="8"/>
      <c r="BI48" s="73"/>
    </row>
    <row r="49" spans="1:61">
      <c r="A49" s="3">
        <v>47</v>
      </c>
      <c r="F49" s="12" t="e">
        <f t="shared" si="4"/>
        <v>#DIV/0!</v>
      </c>
      <c r="H49" s="12" t="e">
        <f t="shared" si="5"/>
        <v>#DIV/0!</v>
      </c>
      <c r="K49" s="43"/>
      <c r="M49" s="45" t="s">
        <v>77</v>
      </c>
      <c r="O49" s="46" t="s">
        <v>79</v>
      </c>
      <c r="Q49" s="7">
        <f>VLOOKUP(P49,'握力判定　女性用（変更厳禁）'!$B$11:$C$16,2,TRUE)</f>
        <v>0</v>
      </c>
      <c r="S49" s="7">
        <f>VLOOKUP(R49,'長座位体前屈判定　女性用（変更厳禁）'!$B$11:$C$16,2,TRUE)</f>
        <v>0</v>
      </c>
      <c r="U49" s="7">
        <f>VLOOKUP(T49,'開眼片足立ち判定　女性（変更厳禁）'!$B$11:$C$16,2,TRUE)</f>
        <v>0</v>
      </c>
      <c r="W49" s="7">
        <f>VLOOKUP(V49,'5m歩行判定　女性（変更厳禁）'!$B$11:$C$16,2,TRUE)</f>
        <v>5</v>
      </c>
      <c r="Y49" s="7">
        <f>VLOOKUP(X49,'TUG判定　女性（変更厳禁）'!$B$11:$C$16,2,TRUE)</f>
        <v>5</v>
      </c>
      <c r="AA49" s="58">
        <f>VLOOKUP(Z49,'ファンクショナルリーチ判定　女性（変更厳禁）'!$B$11:$C$16,2,TRUE)</f>
        <v>0</v>
      </c>
      <c r="AB49" s="7">
        <f t="shared" si="2"/>
        <v>10</v>
      </c>
      <c r="AC49" s="63"/>
      <c r="AD49" s="63"/>
      <c r="AE49" s="67"/>
      <c r="AF49" s="61"/>
      <c r="AG49" s="7"/>
      <c r="AH49" s="7"/>
      <c r="AI49" s="7"/>
      <c r="AJ49" s="7"/>
      <c r="AL49" s="51" t="s">
        <v>77</v>
      </c>
      <c r="AN49" s="52" t="s">
        <v>79</v>
      </c>
      <c r="AP49" s="8">
        <f>VLOOKUP(AO49,'握力判定　女性用（変更厳禁）'!$B$11:$C$16,2,TRUE)</f>
        <v>0</v>
      </c>
      <c r="AR49" s="8">
        <f>VLOOKUP(AQ49,'長座位体前屈判定　女性用（変更厳禁）'!$B$11:$C$16,2,TRUE)</f>
        <v>0</v>
      </c>
      <c r="AT49" s="8">
        <f>VLOOKUP(AS49,'開眼片足立ち判定　女性（変更厳禁）'!$B$11:$C$16,2,TRUE)</f>
        <v>0</v>
      </c>
      <c r="AV49" s="8">
        <f>VLOOKUP(AU49,'5m歩行判定　女性（変更厳禁）'!$B$11:$C$16,2,TRUE)</f>
        <v>5</v>
      </c>
      <c r="AX49" s="8">
        <f>VLOOKUP(AW49,'TUG判定　女性（変更厳禁）'!$B$11:$C$16,2,TRUE)</f>
        <v>5</v>
      </c>
      <c r="AZ49" s="8">
        <f>VLOOKUP(AY49,'ファンクショナルリーチ判定　女性（変更厳禁）'!$B$11:$C$16,2,TRUE)</f>
        <v>0</v>
      </c>
      <c r="BA49" s="81">
        <f t="shared" si="3"/>
        <v>10</v>
      </c>
      <c r="BB49" s="70"/>
      <c r="BC49" s="70"/>
      <c r="BD49" s="78"/>
      <c r="BE49" s="69"/>
      <c r="BF49" s="8"/>
      <c r="BG49" s="8"/>
      <c r="BH49" s="8"/>
      <c r="BI49" s="73"/>
    </row>
    <row r="50" spans="1:61">
      <c r="A50" s="3">
        <v>48</v>
      </c>
      <c r="F50" s="12" t="e">
        <f t="shared" si="4"/>
        <v>#DIV/0!</v>
      </c>
      <c r="H50" s="12" t="e">
        <f t="shared" si="5"/>
        <v>#DIV/0!</v>
      </c>
      <c r="K50" s="43"/>
      <c r="M50" s="45" t="s">
        <v>77</v>
      </c>
      <c r="O50" s="46" t="s">
        <v>79</v>
      </c>
      <c r="Q50" s="7">
        <f>VLOOKUP(P50,'握力判定　女性用（変更厳禁）'!$B$11:$C$16,2,TRUE)</f>
        <v>0</v>
      </c>
      <c r="S50" s="7">
        <f>VLOOKUP(R50,'長座位体前屈判定　女性用（変更厳禁）'!$B$11:$C$16,2,TRUE)</f>
        <v>0</v>
      </c>
      <c r="U50" s="7">
        <f>VLOOKUP(T50,'開眼片足立ち判定　女性（変更厳禁）'!$B$11:$C$16,2,TRUE)</f>
        <v>0</v>
      </c>
      <c r="W50" s="7">
        <f>VLOOKUP(V50,'5m歩行判定　女性（変更厳禁）'!$B$11:$C$16,2,TRUE)</f>
        <v>5</v>
      </c>
      <c r="Y50" s="7">
        <f>VLOOKUP(X50,'TUG判定　女性（変更厳禁）'!$B$11:$C$16,2,TRUE)</f>
        <v>5</v>
      </c>
      <c r="AA50" s="58">
        <f>VLOOKUP(Z50,'ファンクショナルリーチ判定　女性（変更厳禁）'!$B$11:$C$16,2,TRUE)</f>
        <v>0</v>
      </c>
      <c r="AB50" s="7">
        <f t="shared" si="2"/>
        <v>10</v>
      </c>
      <c r="AC50" s="63"/>
      <c r="AD50" s="63"/>
      <c r="AE50" s="67"/>
      <c r="AF50" s="61"/>
      <c r="AG50" s="7"/>
      <c r="AH50" s="7"/>
      <c r="AI50" s="7"/>
      <c r="AJ50" s="7"/>
      <c r="AL50" s="51" t="s">
        <v>77</v>
      </c>
      <c r="AN50" s="52" t="s">
        <v>79</v>
      </c>
      <c r="AP50" s="8">
        <f>VLOOKUP(AO50,'握力判定　女性用（変更厳禁）'!$B$11:$C$16,2,TRUE)</f>
        <v>0</v>
      </c>
      <c r="AR50" s="8">
        <f>VLOOKUP(AQ50,'長座位体前屈判定　女性用（変更厳禁）'!$B$11:$C$16,2,TRUE)</f>
        <v>0</v>
      </c>
      <c r="AT50" s="8">
        <f>VLOOKUP(AS50,'開眼片足立ち判定　女性（変更厳禁）'!$B$11:$C$16,2,TRUE)</f>
        <v>0</v>
      </c>
      <c r="AV50" s="8">
        <f>VLOOKUP(AU50,'5m歩行判定　女性（変更厳禁）'!$B$11:$C$16,2,TRUE)</f>
        <v>5</v>
      </c>
      <c r="AX50" s="8">
        <f>VLOOKUP(AW50,'TUG判定　女性（変更厳禁）'!$B$11:$C$16,2,TRUE)</f>
        <v>5</v>
      </c>
      <c r="AZ50" s="8">
        <f>VLOOKUP(AY50,'ファンクショナルリーチ判定　女性（変更厳禁）'!$B$11:$C$16,2,TRUE)</f>
        <v>0</v>
      </c>
      <c r="BA50" s="81">
        <f t="shared" si="3"/>
        <v>10</v>
      </c>
      <c r="BB50" s="70"/>
      <c r="BC50" s="70"/>
      <c r="BD50" s="78"/>
      <c r="BE50" s="69"/>
      <c r="BF50" s="8"/>
      <c r="BG50" s="8"/>
      <c r="BH50" s="8"/>
      <c r="BI50" s="73"/>
    </row>
    <row r="51" spans="1:61">
      <c r="A51" s="3">
        <v>49</v>
      </c>
      <c r="F51" s="12" t="e">
        <f t="shared" si="4"/>
        <v>#DIV/0!</v>
      </c>
      <c r="H51" s="12" t="e">
        <f t="shared" si="5"/>
        <v>#DIV/0!</v>
      </c>
      <c r="K51" s="43"/>
      <c r="M51" s="45" t="s">
        <v>77</v>
      </c>
      <c r="O51" s="46" t="s">
        <v>79</v>
      </c>
      <c r="Q51" s="7">
        <f>VLOOKUP(P51,'握力判定　女性用（変更厳禁）'!$B$11:$C$16,2,TRUE)</f>
        <v>0</v>
      </c>
      <c r="S51" s="7">
        <f>VLOOKUP(R51,'長座位体前屈判定　女性用（変更厳禁）'!$B$11:$C$16,2,TRUE)</f>
        <v>0</v>
      </c>
      <c r="U51" s="7">
        <f>VLOOKUP(T51,'開眼片足立ち判定　女性（変更厳禁）'!$B$11:$C$16,2,TRUE)</f>
        <v>0</v>
      </c>
      <c r="W51" s="7">
        <f>VLOOKUP(V51,'5m歩行判定　女性（変更厳禁）'!$B$11:$C$16,2,TRUE)</f>
        <v>5</v>
      </c>
      <c r="Y51" s="7">
        <f>VLOOKUP(X51,'TUG判定　女性（変更厳禁）'!$B$11:$C$16,2,TRUE)</f>
        <v>5</v>
      </c>
      <c r="AA51" s="58">
        <f>VLOOKUP(Z51,'ファンクショナルリーチ判定　女性（変更厳禁）'!$B$11:$C$16,2,TRUE)</f>
        <v>0</v>
      </c>
      <c r="AB51" s="7">
        <f t="shared" si="2"/>
        <v>10</v>
      </c>
      <c r="AC51" s="63"/>
      <c r="AD51" s="63"/>
      <c r="AE51" s="67"/>
      <c r="AF51" s="61"/>
      <c r="AG51" s="7"/>
      <c r="AH51" s="7"/>
      <c r="AI51" s="7"/>
      <c r="AJ51" s="7"/>
      <c r="AL51" s="51" t="s">
        <v>77</v>
      </c>
      <c r="AN51" s="52" t="s">
        <v>79</v>
      </c>
      <c r="AP51" s="8">
        <f>VLOOKUP(AO51,'握力判定　女性用（変更厳禁）'!$B$11:$C$16,2,TRUE)</f>
        <v>0</v>
      </c>
      <c r="AR51" s="8">
        <f>VLOOKUP(AQ51,'長座位体前屈判定　女性用（変更厳禁）'!$B$11:$C$16,2,TRUE)</f>
        <v>0</v>
      </c>
      <c r="AT51" s="8">
        <f>VLOOKUP(AS51,'開眼片足立ち判定　女性（変更厳禁）'!$B$11:$C$16,2,TRUE)</f>
        <v>0</v>
      </c>
      <c r="AV51" s="8">
        <f>VLOOKUP(AU51,'5m歩行判定　女性（変更厳禁）'!$B$11:$C$16,2,TRUE)</f>
        <v>5</v>
      </c>
      <c r="AX51" s="8">
        <f>VLOOKUP(AW51,'TUG判定　女性（変更厳禁）'!$B$11:$C$16,2,TRUE)</f>
        <v>5</v>
      </c>
      <c r="AZ51" s="8">
        <f>VLOOKUP(AY51,'ファンクショナルリーチ判定　女性（変更厳禁）'!$B$11:$C$16,2,TRUE)</f>
        <v>0</v>
      </c>
      <c r="BA51" s="81">
        <f t="shared" si="3"/>
        <v>10</v>
      </c>
      <c r="BB51" s="70"/>
      <c r="BC51" s="70"/>
      <c r="BD51" s="78"/>
      <c r="BE51" s="69"/>
      <c r="BF51" s="8"/>
      <c r="BG51" s="8"/>
      <c r="BH51" s="8"/>
      <c r="BI51" s="73"/>
    </row>
    <row r="52" spans="1:61">
      <c r="A52" s="3">
        <v>50</v>
      </c>
      <c r="F52" s="12" t="e">
        <f t="shared" si="4"/>
        <v>#DIV/0!</v>
      </c>
      <c r="H52" s="12" t="e">
        <f t="shared" si="5"/>
        <v>#DIV/0!</v>
      </c>
      <c r="K52" s="43"/>
      <c r="M52" s="45" t="s">
        <v>77</v>
      </c>
      <c r="O52" s="46" t="s">
        <v>79</v>
      </c>
      <c r="Q52" s="7">
        <f>VLOOKUP(P52,'握力判定　女性用（変更厳禁）'!$B$11:$C$16,2,TRUE)</f>
        <v>0</v>
      </c>
      <c r="S52" s="7">
        <f>VLOOKUP(R52,'長座位体前屈判定　女性用（変更厳禁）'!$B$11:$C$16,2,TRUE)</f>
        <v>0</v>
      </c>
      <c r="U52" s="7">
        <f>VLOOKUP(T52,'開眼片足立ち判定　女性（変更厳禁）'!$B$11:$C$16,2,TRUE)</f>
        <v>0</v>
      </c>
      <c r="W52" s="7">
        <f>VLOOKUP(V52,'5m歩行判定　女性（変更厳禁）'!$B$11:$C$16,2,TRUE)</f>
        <v>5</v>
      </c>
      <c r="Y52" s="7">
        <f>VLOOKUP(X52,'TUG判定　女性（変更厳禁）'!$B$11:$C$16,2,TRUE)</f>
        <v>5</v>
      </c>
      <c r="AA52" s="58">
        <f>VLOOKUP(Z52,'ファンクショナルリーチ判定　女性（変更厳禁）'!$B$11:$C$16,2,TRUE)</f>
        <v>0</v>
      </c>
      <c r="AB52" s="7">
        <f t="shared" si="2"/>
        <v>10</v>
      </c>
      <c r="AC52" s="63"/>
      <c r="AD52" s="63"/>
      <c r="AE52" s="67"/>
      <c r="AF52" s="61"/>
      <c r="AG52" s="7"/>
      <c r="AH52" s="7"/>
      <c r="AI52" s="7"/>
      <c r="AJ52" s="7"/>
      <c r="AL52" s="51" t="s">
        <v>77</v>
      </c>
      <c r="AN52" s="52" t="s">
        <v>79</v>
      </c>
      <c r="AP52" s="8">
        <f>VLOOKUP(AO52,'握力判定　女性用（変更厳禁）'!$B$11:$C$16,2,TRUE)</f>
        <v>0</v>
      </c>
      <c r="AR52" s="8">
        <f>VLOOKUP(AQ52,'長座位体前屈判定　女性用（変更厳禁）'!$B$11:$C$16,2,TRUE)</f>
        <v>0</v>
      </c>
      <c r="AT52" s="8">
        <f>VLOOKUP(AS52,'開眼片足立ち判定　女性（変更厳禁）'!$B$11:$C$16,2,TRUE)</f>
        <v>0</v>
      </c>
      <c r="AV52" s="8">
        <f>VLOOKUP(AU52,'5m歩行判定　女性（変更厳禁）'!$B$11:$C$16,2,TRUE)</f>
        <v>5</v>
      </c>
      <c r="AX52" s="8">
        <f>VLOOKUP(AW52,'TUG判定　女性（変更厳禁）'!$B$11:$C$16,2,TRUE)</f>
        <v>5</v>
      </c>
      <c r="AZ52" s="8">
        <f>VLOOKUP(AY52,'ファンクショナルリーチ判定　女性（変更厳禁）'!$B$11:$C$16,2,TRUE)</f>
        <v>0</v>
      </c>
      <c r="BA52" s="81">
        <f t="shared" si="3"/>
        <v>10</v>
      </c>
      <c r="BB52" s="70"/>
      <c r="BC52" s="70"/>
      <c r="BD52" s="78"/>
      <c r="BE52" s="69"/>
      <c r="BF52" s="8"/>
      <c r="BG52" s="8"/>
      <c r="BH52" s="8"/>
      <c r="BI52" s="73"/>
    </row>
    <row r="53" spans="1:61">
      <c r="A53" s="3">
        <v>51</v>
      </c>
      <c r="F53" s="12" t="e">
        <f t="shared" si="4"/>
        <v>#DIV/0!</v>
      </c>
      <c r="H53" s="12" t="e">
        <f t="shared" si="5"/>
        <v>#DIV/0!</v>
      </c>
      <c r="K53" s="43"/>
      <c r="M53" s="45" t="s">
        <v>77</v>
      </c>
      <c r="O53" s="46" t="s">
        <v>79</v>
      </c>
      <c r="Q53" s="7">
        <f>VLOOKUP(P53,'握力判定　女性用（変更厳禁）'!$B$11:$C$16,2,TRUE)</f>
        <v>0</v>
      </c>
      <c r="S53" s="7">
        <f>VLOOKUP(R53,'長座位体前屈判定　女性用（変更厳禁）'!$B$11:$C$16,2,TRUE)</f>
        <v>0</v>
      </c>
      <c r="U53" s="7">
        <f>VLOOKUP(T53,'開眼片足立ち判定　女性（変更厳禁）'!$B$11:$C$16,2,TRUE)</f>
        <v>0</v>
      </c>
      <c r="W53" s="7">
        <f>VLOOKUP(V53,'5m歩行判定　女性（変更厳禁）'!$B$11:$C$16,2,TRUE)</f>
        <v>5</v>
      </c>
      <c r="Y53" s="7">
        <f>VLOOKUP(X53,'TUG判定　女性（変更厳禁）'!$B$11:$C$16,2,TRUE)</f>
        <v>5</v>
      </c>
      <c r="AA53" s="58">
        <f>VLOOKUP(Z53,'ファンクショナルリーチ判定　女性（変更厳禁）'!$B$11:$C$16,2,TRUE)</f>
        <v>0</v>
      </c>
      <c r="AB53" s="7">
        <f t="shared" si="2"/>
        <v>10</v>
      </c>
      <c r="AC53" s="63"/>
      <c r="AD53" s="63"/>
      <c r="AE53" s="67"/>
      <c r="AF53" s="61"/>
      <c r="AG53" s="7"/>
      <c r="AH53" s="7"/>
      <c r="AI53" s="7"/>
      <c r="AJ53" s="7"/>
      <c r="AL53" s="51" t="s">
        <v>77</v>
      </c>
      <c r="AN53" s="52" t="s">
        <v>79</v>
      </c>
      <c r="AP53" s="8">
        <f>VLOOKUP(AO53,'握力判定　女性用（変更厳禁）'!$B$11:$C$16,2,TRUE)</f>
        <v>0</v>
      </c>
      <c r="AR53" s="8">
        <f>VLOOKUP(AQ53,'長座位体前屈判定　女性用（変更厳禁）'!$B$11:$C$16,2,TRUE)</f>
        <v>0</v>
      </c>
      <c r="AT53" s="8">
        <f>VLOOKUP(AS53,'開眼片足立ち判定　女性（変更厳禁）'!$B$11:$C$16,2,TRUE)</f>
        <v>0</v>
      </c>
      <c r="AV53" s="8">
        <f>VLOOKUP(AU53,'5m歩行判定　女性（変更厳禁）'!$B$11:$C$16,2,TRUE)</f>
        <v>5</v>
      </c>
      <c r="AX53" s="8">
        <f>VLOOKUP(AW53,'TUG判定　女性（変更厳禁）'!$B$11:$C$16,2,TRUE)</f>
        <v>5</v>
      </c>
      <c r="AZ53" s="8">
        <f>VLOOKUP(AY53,'ファンクショナルリーチ判定　女性（変更厳禁）'!$B$11:$C$16,2,TRUE)</f>
        <v>0</v>
      </c>
      <c r="BA53" s="81">
        <f t="shared" si="3"/>
        <v>10</v>
      </c>
      <c r="BB53" s="70"/>
      <c r="BC53" s="70"/>
      <c r="BD53" s="78"/>
      <c r="BE53" s="69"/>
      <c r="BF53" s="8"/>
      <c r="BG53" s="8"/>
      <c r="BH53" s="8"/>
      <c r="BI53" s="73"/>
    </row>
    <row r="54" spans="1:61">
      <c r="A54" s="3">
        <v>52</v>
      </c>
      <c r="F54" s="12" t="e">
        <f t="shared" si="4"/>
        <v>#DIV/0!</v>
      </c>
      <c r="H54" s="12" t="e">
        <f t="shared" si="5"/>
        <v>#DIV/0!</v>
      </c>
      <c r="K54" s="43"/>
      <c r="M54" s="45" t="s">
        <v>77</v>
      </c>
      <c r="O54" s="46" t="s">
        <v>79</v>
      </c>
      <c r="Q54" s="7">
        <f>VLOOKUP(P54,'握力判定　女性用（変更厳禁）'!$B$11:$C$16,2,TRUE)</f>
        <v>0</v>
      </c>
      <c r="S54" s="7">
        <f>VLOOKUP(R54,'長座位体前屈判定　女性用（変更厳禁）'!$B$11:$C$16,2,TRUE)</f>
        <v>0</v>
      </c>
      <c r="U54" s="7">
        <f>VLOOKUP(T54,'開眼片足立ち判定　女性（変更厳禁）'!$B$11:$C$16,2,TRUE)</f>
        <v>0</v>
      </c>
      <c r="W54" s="7">
        <f>VLOOKUP(V54,'5m歩行判定　女性（変更厳禁）'!$B$11:$C$16,2,TRUE)</f>
        <v>5</v>
      </c>
      <c r="Y54" s="7">
        <f>VLOOKUP(X54,'TUG判定　女性（変更厳禁）'!$B$11:$C$16,2,TRUE)</f>
        <v>5</v>
      </c>
      <c r="AA54" s="58">
        <f>VLOOKUP(Z54,'ファンクショナルリーチ判定　女性（変更厳禁）'!$B$11:$C$16,2,TRUE)</f>
        <v>0</v>
      </c>
      <c r="AB54" s="7">
        <f t="shared" si="2"/>
        <v>10</v>
      </c>
      <c r="AC54" s="63"/>
      <c r="AD54" s="63"/>
      <c r="AE54" s="67"/>
      <c r="AF54" s="61"/>
      <c r="AG54" s="7"/>
      <c r="AH54" s="7"/>
      <c r="AI54" s="7"/>
      <c r="AJ54" s="7"/>
      <c r="AL54" s="51" t="s">
        <v>77</v>
      </c>
      <c r="AN54" s="52" t="s">
        <v>79</v>
      </c>
      <c r="AP54" s="8">
        <f>VLOOKUP(AO54,'握力判定　女性用（変更厳禁）'!$B$11:$C$16,2,TRUE)</f>
        <v>0</v>
      </c>
      <c r="AR54" s="8">
        <f>VLOOKUP(AQ54,'長座位体前屈判定　女性用（変更厳禁）'!$B$11:$C$16,2,TRUE)</f>
        <v>0</v>
      </c>
      <c r="AT54" s="8">
        <f>VLOOKUP(AS54,'開眼片足立ち判定　女性（変更厳禁）'!$B$11:$C$16,2,TRUE)</f>
        <v>0</v>
      </c>
      <c r="AV54" s="8">
        <f>VLOOKUP(AU54,'5m歩行判定　女性（変更厳禁）'!$B$11:$C$16,2,TRUE)</f>
        <v>5</v>
      </c>
      <c r="AX54" s="8">
        <f>VLOOKUP(AW54,'TUG判定　女性（変更厳禁）'!$B$11:$C$16,2,TRUE)</f>
        <v>5</v>
      </c>
      <c r="AZ54" s="8">
        <f>VLOOKUP(AY54,'ファンクショナルリーチ判定　女性（変更厳禁）'!$B$11:$C$16,2,TRUE)</f>
        <v>0</v>
      </c>
      <c r="BA54" s="81">
        <f t="shared" si="3"/>
        <v>10</v>
      </c>
      <c r="BB54" s="70"/>
      <c r="BC54" s="70"/>
      <c r="BD54" s="78"/>
      <c r="BE54" s="69"/>
      <c r="BF54" s="8"/>
      <c r="BG54" s="8"/>
      <c r="BH54" s="8"/>
      <c r="BI54" s="73"/>
    </row>
    <row r="55" spans="1:61">
      <c r="A55" s="3">
        <v>53</v>
      </c>
      <c r="F55" s="12" t="e">
        <f t="shared" si="4"/>
        <v>#DIV/0!</v>
      </c>
      <c r="H55" s="12" t="e">
        <f t="shared" si="5"/>
        <v>#DIV/0!</v>
      </c>
      <c r="K55" s="43"/>
      <c r="M55" s="45" t="s">
        <v>77</v>
      </c>
      <c r="O55" s="46" t="s">
        <v>79</v>
      </c>
      <c r="Q55" s="7">
        <f>VLOOKUP(P55,'握力判定　女性用（変更厳禁）'!$B$11:$C$16,2,TRUE)</f>
        <v>0</v>
      </c>
      <c r="S55" s="7">
        <f>VLOOKUP(R55,'長座位体前屈判定　女性用（変更厳禁）'!$B$11:$C$16,2,TRUE)</f>
        <v>0</v>
      </c>
      <c r="U55" s="7">
        <f>VLOOKUP(T55,'開眼片足立ち判定　女性（変更厳禁）'!$B$11:$C$16,2,TRUE)</f>
        <v>0</v>
      </c>
      <c r="W55" s="7">
        <f>VLOOKUP(V55,'5m歩行判定　女性（変更厳禁）'!$B$11:$C$16,2,TRUE)</f>
        <v>5</v>
      </c>
      <c r="Y55" s="7">
        <f>VLOOKUP(X55,'TUG判定　女性（変更厳禁）'!$B$11:$C$16,2,TRUE)</f>
        <v>5</v>
      </c>
      <c r="AA55" s="58">
        <f>VLOOKUP(Z55,'ファンクショナルリーチ判定　女性（変更厳禁）'!$B$11:$C$16,2,TRUE)</f>
        <v>0</v>
      </c>
      <c r="AB55" s="7">
        <f t="shared" si="2"/>
        <v>10</v>
      </c>
      <c r="AC55" s="63"/>
      <c r="AD55" s="63"/>
      <c r="AE55" s="67"/>
      <c r="AF55" s="61"/>
      <c r="AG55" s="7"/>
      <c r="AH55" s="7"/>
      <c r="AI55" s="7"/>
      <c r="AJ55" s="7"/>
      <c r="AL55" s="51" t="s">
        <v>77</v>
      </c>
      <c r="AN55" s="52" t="s">
        <v>79</v>
      </c>
      <c r="AP55" s="8">
        <f>VLOOKUP(AO55,'握力判定　女性用（変更厳禁）'!$B$11:$C$16,2,TRUE)</f>
        <v>0</v>
      </c>
      <c r="AR55" s="8">
        <f>VLOOKUP(AQ55,'長座位体前屈判定　女性用（変更厳禁）'!$B$11:$C$16,2,TRUE)</f>
        <v>0</v>
      </c>
      <c r="AT55" s="8">
        <f>VLOOKUP(AS55,'開眼片足立ち判定　女性（変更厳禁）'!$B$11:$C$16,2,TRUE)</f>
        <v>0</v>
      </c>
      <c r="AV55" s="8">
        <f>VLOOKUP(AU55,'5m歩行判定　女性（変更厳禁）'!$B$11:$C$16,2,TRUE)</f>
        <v>5</v>
      </c>
      <c r="AX55" s="8">
        <f>VLOOKUP(AW55,'TUG判定　女性（変更厳禁）'!$B$11:$C$16,2,TRUE)</f>
        <v>5</v>
      </c>
      <c r="AZ55" s="8">
        <f>VLOOKUP(AY55,'ファンクショナルリーチ判定　女性（変更厳禁）'!$B$11:$C$16,2,TRUE)</f>
        <v>0</v>
      </c>
      <c r="BA55" s="81">
        <f t="shared" si="3"/>
        <v>10</v>
      </c>
      <c r="BB55" s="70"/>
      <c r="BC55" s="70"/>
      <c r="BD55" s="78"/>
      <c r="BE55" s="69"/>
      <c r="BF55" s="8"/>
      <c r="BG55" s="8"/>
      <c r="BH55" s="8"/>
      <c r="BI55" s="73"/>
    </row>
    <row r="56" spans="1:61">
      <c r="A56" s="3">
        <v>54</v>
      </c>
      <c r="F56" s="12" t="e">
        <f t="shared" si="4"/>
        <v>#DIV/0!</v>
      </c>
      <c r="H56" s="12" t="e">
        <f t="shared" si="5"/>
        <v>#DIV/0!</v>
      </c>
      <c r="K56" s="43"/>
      <c r="M56" s="45" t="s">
        <v>77</v>
      </c>
      <c r="O56" s="46" t="s">
        <v>79</v>
      </c>
      <c r="Q56" s="7">
        <f>VLOOKUP(P56,'握力判定　女性用（変更厳禁）'!$B$11:$C$16,2,TRUE)</f>
        <v>0</v>
      </c>
      <c r="S56" s="7">
        <f>VLOOKUP(R56,'長座位体前屈判定　女性用（変更厳禁）'!$B$11:$C$16,2,TRUE)</f>
        <v>0</v>
      </c>
      <c r="U56" s="7">
        <f>VLOOKUP(T56,'開眼片足立ち判定　女性（変更厳禁）'!$B$11:$C$16,2,TRUE)</f>
        <v>0</v>
      </c>
      <c r="W56" s="7">
        <f>VLOOKUP(V56,'5m歩行判定　女性（変更厳禁）'!$B$11:$C$16,2,TRUE)</f>
        <v>5</v>
      </c>
      <c r="Y56" s="7">
        <f>VLOOKUP(X56,'TUG判定　女性（変更厳禁）'!$B$11:$C$16,2,TRUE)</f>
        <v>5</v>
      </c>
      <c r="AA56" s="58">
        <f>VLOOKUP(Z56,'ファンクショナルリーチ判定　女性（変更厳禁）'!$B$11:$C$16,2,TRUE)</f>
        <v>0</v>
      </c>
      <c r="AB56" s="7">
        <f t="shared" si="2"/>
        <v>10</v>
      </c>
      <c r="AC56" s="63"/>
      <c r="AD56" s="63"/>
      <c r="AE56" s="67"/>
      <c r="AF56" s="61"/>
      <c r="AG56" s="7"/>
      <c r="AH56" s="7"/>
      <c r="AI56" s="7"/>
      <c r="AJ56" s="7"/>
      <c r="AL56" s="51" t="s">
        <v>77</v>
      </c>
      <c r="AN56" s="52" t="s">
        <v>79</v>
      </c>
      <c r="AP56" s="8">
        <f>VLOOKUP(AO56,'握力判定　女性用（変更厳禁）'!$B$11:$C$16,2,TRUE)</f>
        <v>0</v>
      </c>
      <c r="AR56" s="8">
        <f>VLOOKUP(AQ56,'長座位体前屈判定　女性用（変更厳禁）'!$B$11:$C$16,2,TRUE)</f>
        <v>0</v>
      </c>
      <c r="AT56" s="8">
        <f>VLOOKUP(AS56,'開眼片足立ち判定　女性（変更厳禁）'!$B$11:$C$16,2,TRUE)</f>
        <v>0</v>
      </c>
      <c r="AV56" s="8">
        <f>VLOOKUP(AU56,'5m歩行判定　女性（変更厳禁）'!$B$11:$C$16,2,TRUE)</f>
        <v>5</v>
      </c>
      <c r="AX56" s="8">
        <f>VLOOKUP(AW56,'TUG判定　女性（変更厳禁）'!$B$11:$C$16,2,TRUE)</f>
        <v>5</v>
      </c>
      <c r="AZ56" s="8">
        <f>VLOOKUP(AY56,'ファンクショナルリーチ判定　女性（変更厳禁）'!$B$11:$C$16,2,TRUE)</f>
        <v>0</v>
      </c>
      <c r="BA56" s="81">
        <f t="shared" si="3"/>
        <v>10</v>
      </c>
      <c r="BB56" s="70"/>
      <c r="BC56" s="70"/>
      <c r="BD56" s="78"/>
      <c r="BE56" s="69"/>
      <c r="BF56" s="8"/>
      <c r="BG56" s="8"/>
      <c r="BH56" s="8"/>
      <c r="BI56" s="73"/>
    </row>
    <row r="57" spans="1:61">
      <c r="A57" s="3">
        <v>55</v>
      </c>
      <c r="F57" s="12" t="e">
        <f t="shared" si="4"/>
        <v>#DIV/0!</v>
      </c>
      <c r="H57" s="12" t="e">
        <f t="shared" si="5"/>
        <v>#DIV/0!</v>
      </c>
      <c r="K57" s="43"/>
      <c r="M57" s="45" t="s">
        <v>77</v>
      </c>
      <c r="O57" s="46" t="s">
        <v>79</v>
      </c>
      <c r="Q57" s="7">
        <f>VLOOKUP(P57,'握力判定　女性用（変更厳禁）'!$B$11:$C$16,2,TRUE)</f>
        <v>0</v>
      </c>
      <c r="S57" s="7">
        <f>VLOOKUP(R57,'長座位体前屈判定　女性用（変更厳禁）'!$B$11:$C$16,2,TRUE)</f>
        <v>0</v>
      </c>
      <c r="U57" s="7">
        <f>VLOOKUP(T57,'開眼片足立ち判定　女性（変更厳禁）'!$B$11:$C$16,2,TRUE)</f>
        <v>0</v>
      </c>
      <c r="W57" s="7">
        <f>VLOOKUP(V57,'5m歩行判定　女性（変更厳禁）'!$B$11:$C$16,2,TRUE)</f>
        <v>5</v>
      </c>
      <c r="Y57" s="7">
        <f>VLOOKUP(X57,'TUG判定　女性（変更厳禁）'!$B$11:$C$16,2,TRUE)</f>
        <v>5</v>
      </c>
      <c r="AA57" s="58">
        <f>VLOOKUP(Z57,'ファンクショナルリーチ判定　女性（変更厳禁）'!$B$11:$C$16,2,TRUE)</f>
        <v>0</v>
      </c>
      <c r="AB57" s="7">
        <f t="shared" si="2"/>
        <v>10</v>
      </c>
      <c r="AC57" s="63"/>
      <c r="AD57" s="63"/>
      <c r="AE57" s="67"/>
      <c r="AF57" s="61"/>
      <c r="AG57" s="7"/>
      <c r="AH57" s="7"/>
      <c r="AI57" s="7"/>
      <c r="AJ57" s="7"/>
      <c r="AL57" s="51" t="s">
        <v>77</v>
      </c>
      <c r="AN57" s="52" t="s">
        <v>79</v>
      </c>
      <c r="AP57" s="8">
        <f>VLOOKUP(AO57,'握力判定　女性用（変更厳禁）'!$B$11:$C$16,2,TRUE)</f>
        <v>0</v>
      </c>
      <c r="AR57" s="8">
        <f>VLOOKUP(AQ57,'長座位体前屈判定　女性用（変更厳禁）'!$B$11:$C$16,2,TRUE)</f>
        <v>0</v>
      </c>
      <c r="AT57" s="8">
        <f>VLOOKUP(AS57,'開眼片足立ち判定　女性（変更厳禁）'!$B$11:$C$16,2,TRUE)</f>
        <v>0</v>
      </c>
      <c r="AV57" s="8">
        <f>VLOOKUP(AU57,'5m歩行判定　女性（変更厳禁）'!$B$11:$C$16,2,TRUE)</f>
        <v>5</v>
      </c>
      <c r="AX57" s="8">
        <f>VLOOKUP(AW57,'TUG判定　女性（変更厳禁）'!$B$11:$C$16,2,TRUE)</f>
        <v>5</v>
      </c>
      <c r="AZ57" s="8">
        <f>VLOOKUP(AY57,'ファンクショナルリーチ判定　女性（変更厳禁）'!$B$11:$C$16,2,TRUE)</f>
        <v>0</v>
      </c>
      <c r="BA57" s="81">
        <f t="shared" si="3"/>
        <v>10</v>
      </c>
      <c r="BB57" s="70"/>
      <c r="BC57" s="70"/>
      <c r="BD57" s="78"/>
      <c r="BE57" s="69"/>
      <c r="BF57" s="8"/>
      <c r="BG57" s="8"/>
      <c r="BH57" s="8"/>
      <c r="BI57" s="73"/>
    </row>
    <row r="58" spans="1:61">
      <c r="A58" s="3">
        <v>56</v>
      </c>
      <c r="F58" s="12" t="e">
        <f t="shared" si="4"/>
        <v>#DIV/0!</v>
      </c>
      <c r="H58" s="12" t="e">
        <f t="shared" si="5"/>
        <v>#DIV/0!</v>
      </c>
      <c r="K58" s="43"/>
      <c r="M58" s="45" t="s">
        <v>77</v>
      </c>
      <c r="O58" s="46" t="s">
        <v>79</v>
      </c>
      <c r="Q58" s="7">
        <f>VLOOKUP(P58,'握力判定　女性用（変更厳禁）'!$B$11:$C$16,2,TRUE)</f>
        <v>0</v>
      </c>
      <c r="S58" s="7">
        <f>VLOOKUP(R58,'長座位体前屈判定　女性用（変更厳禁）'!$B$11:$C$16,2,TRUE)</f>
        <v>0</v>
      </c>
      <c r="U58" s="7">
        <f>VLOOKUP(T58,'開眼片足立ち判定　女性（変更厳禁）'!$B$11:$C$16,2,TRUE)</f>
        <v>0</v>
      </c>
      <c r="W58" s="7">
        <f>VLOOKUP(V58,'5m歩行判定　女性（変更厳禁）'!$B$11:$C$16,2,TRUE)</f>
        <v>5</v>
      </c>
      <c r="Y58" s="7">
        <f>VLOOKUP(X58,'TUG判定　女性（変更厳禁）'!$B$11:$C$16,2,TRUE)</f>
        <v>5</v>
      </c>
      <c r="AA58" s="58">
        <f>VLOOKUP(Z58,'ファンクショナルリーチ判定　女性（変更厳禁）'!$B$11:$C$16,2,TRUE)</f>
        <v>0</v>
      </c>
      <c r="AB58" s="7">
        <f t="shared" si="2"/>
        <v>10</v>
      </c>
      <c r="AC58" s="63"/>
      <c r="AD58" s="63"/>
      <c r="AE58" s="67"/>
      <c r="AF58" s="61"/>
      <c r="AG58" s="7"/>
      <c r="AH58" s="7"/>
      <c r="AI58" s="7"/>
      <c r="AJ58" s="7"/>
      <c r="AL58" s="51" t="s">
        <v>77</v>
      </c>
      <c r="AN58" s="52" t="s">
        <v>79</v>
      </c>
      <c r="AP58" s="8">
        <f>VLOOKUP(AO58,'握力判定　女性用（変更厳禁）'!$B$11:$C$16,2,TRUE)</f>
        <v>0</v>
      </c>
      <c r="AR58" s="8">
        <f>VLOOKUP(AQ58,'長座位体前屈判定　女性用（変更厳禁）'!$B$11:$C$16,2,TRUE)</f>
        <v>0</v>
      </c>
      <c r="AT58" s="8">
        <f>VLOOKUP(AS58,'開眼片足立ち判定　女性（変更厳禁）'!$B$11:$C$16,2,TRUE)</f>
        <v>0</v>
      </c>
      <c r="AV58" s="8">
        <f>VLOOKUP(AU58,'5m歩行判定　女性（変更厳禁）'!$B$11:$C$16,2,TRUE)</f>
        <v>5</v>
      </c>
      <c r="AX58" s="8">
        <f>VLOOKUP(AW58,'TUG判定　女性（変更厳禁）'!$B$11:$C$16,2,TRUE)</f>
        <v>5</v>
      </c>
      <c r="AZ58" s="8">
        <f>VLOOKUP(AY58,'ファンクショナルリーチ判定　女性（変更厳禁）'!$B$11:$C$16,2,TRUE)</f>
        <v>0</v>
      </c>
      <c r="BA58" s="81">
        <f t="shared" si="3"/>
        <v>10</v>
      </c>
      <c r="BB58" s="70"/>
      <c r="BC58" s="70"/>
      <c r="BD58" s="78"/>
      <c r="BE58" s="69"/>
      <c r="BF58" s="8"/>
      <c r="BG58" s="8"/>
      <c r="BH58" s="8"/>
      <c r="BI58" s="73"/>
    </row>
    <row r="59" spans="1:61">
      <c r="A59" s="3">
        <v>57</v>
      </c>
      <c r="F59" s="12" t="e">
        <f t="shared" si="4"/>
        <v>#DIV/0!</v>
      </c>
      <c r="H59" s="12" t="e">
        <f t="shared" si="5"/>
        <v>#DIV/0!</v>
      </c>
      <c r="K59" s="43"/>
      <c r="M59" s="45" t="s">
        <v>77</v>
      </c>
      <c r="O59" s="46" t="s">
        <v>79</v>
      </c>
      <c r="Q59" s="7">
        <f>VLOOKUP(P59,'握力判定　女性用（変更厳禁）'!$B$11:$C$16,2,TRUE)</f>
        <v>0</v>
      </c>
      <c r="S59" s="7">
        <f>VLOOKUP(R59,'長座位体前屈判定　女性用（変更厳禁）'!$B$11:$C$16,2,TRUE)</f>
        <v>0</v>
      </c>
      <c r="U59" s="7">
        <f>VLOOKUP(T59,'開眼片足立ち判定　女性（変更厳禁）'!$B$11:$C$16,2,TRUE)</f>
        <v>0</v>
      </c>
      <c r="W59" s="7">
        <f>VLOOKUP(V59,'5m歩行判定　女性（変更厳禁）'!$B$11:$C$16,2,TRUE)</f>
        <v>5</v>
      </c>
      <c r="Y59" s="7">
        <f>VLOOKUP(X59,'TUG判定　女性（変更厳禁）'!$B$11:$C$16,2,TRUE)</f>
        <v>5</v>
      </c>
      <c r="AA59" s="58">
        <f>VLOOKUP(Z59,'ファンクショナルリーチ判定　女性（変更厳禁）'!$B$11:$C$16,2,TRUE)</f>
        <v>0</v>
      </c>
      <c r="AB59" s="7">
        <f t="shared" si="2"/>
        <v>10</v>
      </c>
      <c r="AC59" s="63"/>
      <c r="AD59" s="63"/>
      <c r="AE59" s="67"/>
      <c r="AF59" s="61"/>
      <c r="AG59" s="7"/>
      <c r="AH59" s="7"/>
      <c r="AI59" s="7"/>
      <c r="AJ59" s="7"/>
      <c r="AL59" s="51" t="s">
        <v>77</v>
      </c>
      <c r="AN59" s="52" t="s">
        <v>79</v>
      </c>
      <c r="AP59" s="8">
        <f>VLOOKUP(AO59,'握力判定　女性用（変更厳禁）'!$B$11:$C$16,2,TRUE)</f>
        <v>0</v>
      </c>
      <c r="AR59" s="8">
        <f>VLOOKUP(AQ59,'長座位体前屈判定　女性用（変更厳禁）'!$B$11:$C$16,2,TRUE)</f>
        <v>0</v>
      </c>
      <c r="AT59" s="8">
        <f>VLOOKUP(AS59,'開眼片足立ち判定　女性（変更厳禁）'!$B$11:$C$16,2,TRUE)</f>
        <v>0</v>
      </c>
      <c r="AV59" s="8">
        <f>VLOOKUP(AU59,'5m歩行判定　女性（変更厳禁）'!$B$11:$C$16,2,TRUE)</f>
        <v>5</v>
      </c>
      <c r="AX59" s="8">
        <f>VLOOKUP(AW59,'TUG判定　女性（変更厳禁）'!$B$11:$C$16,2,TRUE)</f>
        <v>5</v>
      </c>
      <c r="AZ59" s="8">
        <f>VLOOKUP(AY59,'ファンクショナルリーチ判定　女性（変更厳禁）'!$B$11:$C$16,2,TRUE)</f>
        <v>0</v>
      </c>
      <c r="BA59" s="81">
        <f t="shared" si="3"/>
        <v>10</v>
      </c>
      <c r="BB59" s="70"/>
      <c r="BC59" s="70"/>
      <c r="BD59" s="78"/>
      <c r="BE59" s="69"/>
      <c r="BF59" s="8"/>
      <c r="BG59" s="8"/>
      <c r="BH59" s="8"/>
      <c r="BI59" s="73"/>
    </row>
    <row r="60" spans="1:61">
      <c r="A60" s="3">
        <v>58</v>
      </c>
      <c r="F60" s="12" t="e">
        <f t="shared" si="4"/>
        <v>#DIV/0!</v>
      </c>
      <c r="H60" s="12" t="e">
        <f t="shared" si="5"/>
        <v>#DIV/0!</v>
      </c>
      <c r="K60" s="43"/>
      <c r="M60" s="45" t="s">
        <v>77</v>
      </c>
      <c r="O60" s="46" t="s">
        <v>79</v>
      </c>
      <c r="Q60" s="7">
        <f>VLOOKUP(P60,'握力判定　女性用（変更厳禁）'!$B$11:$C$16,2,TRUE)</f>
        <v>0</v>
      </c>
      <c r="S60" s="7">
        <f>VLOOKUP(R60,'長座位体前屈判定　女性用（変更厳禁）'!$B$11:$C$16,2,TRUE)</f>
        <v>0</v>
      </c>
      <c r="U60" s="7">
        <f>VLOOKUP(T60,'開眼片足立ち判定　女性（変更厳禁）'!$B$11:$C$16,2,TRUE)</f>
        <v>0</v>
      </c>
      <c r="W60" s="7">
        <f>VLOOKUP(V60,'5m歩行判定　女性（変更厳禁）'!$B$11:$C$16,2,TRUE)</f>
        <v>5</v>
      </c>
      <c r="Y60" s="7">
        <f>VLOOKUP(X60,'TUG判定　女性（変更厳禁）'!$B$11:$C$16,2,TRUE)</f>
        <v>5</v>
      </c>
      <c r="AA60" s="58">
        <f>VLOOKUP(Z60,'ファンクショナルリーチ判定　女性（変更厳禁）'!$B$11:$C$16,2,TRUE)</f>
        <v>0</v>
      </c>
      <c r="AB60" s="7">
        <f t="shared" si="2"/>
        <v>10</v>
      </c>
      <c r="AC60" s="63"/>
      <c r="AD60" s="63"/>
      <c r="AE60" s="67"/>
      <c r="AF60" s="61"/>
      <c r="AG60" s="7"/>
      <c r="AH60" s="7"/>
      <c r="AI60" s="7"/>
      <c r="AJ60" s="7"/>
      <c r="AL60" s="51" t="s">
        <v>77</v>
      </c>
      <c r="AN60" s="52" t="s">
        <v>79</v>
      </c>
      <c r="AP60" s="8">
        <f>VLOOKUP(AO60,'握力判定　女性用（変更厳禁）'!$B$11:$C$16,2,TRUE)</f>
        <v>0</v>
      </c>
      <c r="AR60" s="8">
        <f>VLOOKUP(AQ60,'長座位体前屈判定　女性用（変更厳禁）'!$B$11:$C$16,2,TRUE)</f>
        <v>0</v>
      </c>
      <c r="AT60" s="8">
        <f>VLOOKUP(AS60,'開眼片足立ち判定　女性（変更厳禁）'!$B$11:$C$16,2,TRUE)</f>
        <v>0</v>
      </c>
      <c r="AV60" s="8">
        <f>VLOOKUP(AU60,'5m歩行判定　女性（変更厳禁）'!$B$11:$C$16,2,TRUE)</f>
        <v>5</v>
      </c>
      <c r="AX60" s="8">
        <f>VLOOKUP(AW60,'TUG判定　女性（変更厳禁）'!$B$11:$C$16,2,TRUE)</f>
        <v>5</v>
      </c>
      <c r="AZ60" s="8">
        <f>VLOOKUP(AY60,'ファンクショナルリーチ判定　女性（変更厳禁）'!$B$11:$C$16,2,TRUE)</f>
        <v>0</v>
      </c>
      <c r="BA60" s="81">
        <f t="shared" si="3"/>
        <v>10</v>
      </c>
      <c r="BB60" s="70"/>
      <c r="BC60" s="70"/>
      <c r="BD60" s="78"/>
      <c r="BE60" s="69"/>
      <c r="BF60" s="8"/>
      <c r="BG60" s="8"/>
      <c r="BH60" s="8"/>
      <c r="BI60" s="73"/>
    </row>
    <row r="61" spans="1:61">
      <c r="A61" s="3">
        <v>59</v>
      </c>
      <c r="F61" s="12" t="e">
        <f t="shared" si="4"/>
        <v>#DIV/0!</v>
      </c>
      <c r="H61" s="12" t="e">
        <f t="shared" si="5"/>
        <v>#DIV/0!</v>
      </c>
      <c r="K61" s="43"/>
      <c r="M61" s="45" t="s">
        <v>77</v>
      </c>
      <c r="O61" s="46" t="s">
        <v>79</v>
      </c>
      <c r="Q61" s="7">
        <f>VLOOKUP(P61,'握力判定　女性用（変更厳禁）'!$B$11:$C$16,2,TRUE)</f>
        <v>0</v>
      </c>
      <c r="S61" s="7">
        <f>VLOOKUP(R61,'長座位体前屈判定　女性用（変更厳禁）'!$B$11:$C$16,2,TRUE)</f>
        <v>0</v>
      </c>
      <c r="U61" s="7">
        <f>VLOOKUP(T61,'開眼片足立ち判定　女性（変更厳禁）'!$B$11:$C$16,2,TRUE)</f>
        <v>0</v>
      </c>
      <c r="W61" s="7">
        <f>VLOOKUP(V61,'5m歩行判定　女性（変更厳禁）'!$B$11:$C$16,2,TRUE)</f>
        <v>5</v>
      </c>
      <c r="Y61" s="7">
        <f>VLOOKUP(X61,'TUG判定　女性（変更厳禁）'!$B$11:$C$16,2,TRUE)</f>
        <v>5</v>
      </c>
      <c r="AA61" s="58">
        <f>VLOOKUP(Z61,'ファンクショナルリーチ判定　女性（変更厳禁）'!$B$11:$C$16,2,TRUE)</f>
        <v>0</v>
      </c>
      <c r="AB61" s="7">
        <f t="shared" si="2"/>
        <v>10</v>
      </c>
      <c r="AC61" s="63"/>
      <c r="AD61" s="63"/>
      <c r="AE61" s="67"/>
      <c r="AF61" s="61"/>
      <c r="AG61" s="7"/>
      <c r="AH61" s="7"/>
      <c r="AI61" s="7"/>
      <c r="AJ61" s="7"/>
      <c r="AL61" s="51" t="s">
        <v>77</v>
      </c>
      <c r="AN61" s="52" t="s">
        <v>79</v>
      </c>
      <c r="AP61" s="8">
        <f>VLOOKUP(AO61,'握力判定　女性用（変更厳禁）'!$B$11:$C$16,2,TRUE)</f>
        <v>0</v>
      </c>
      <c r="AR61" s="8">
        <f>VLOOKUP(AQ61,'長座位体前屈判定　女性用（変更厳禁）'!$B$11:$C$16,2,TRUE)</f>
        <v>0</v>
      </c>
      <c r="AT61" s="8">
        <f>VLOOKUP(AS61,'開眼片足立ち判定　女性（変更厳禁）'!$B$11:$C$16,2,TRUE)</f>
        <v>0</v>
      </c>
      <c r="AV61" s="8">
        <f>VLOOKUP(AU61,'5m歩行判定　女性（変更厳禁）'!$B$11:$C$16,2,TRUE)</f>
        <v>5</v>
      </c>
      <c r="AX61" s="8">
        <f>VLOOKUP(AW61,'TUG判定　女性（変更厳禁）'!$B$11:$C$16,2,TRUE)</f>
        <v>5</v>
      </c>
      <c r="AZ61" s="8">
        <f>VLOOKUP(AY61,'ファンクショナルリーチ判定　女性（変更厳禁）'!$B$11:$C$16,2,TRUE)</f>
        <v>0</v>
      </c>
      <c r="BA61" s="81">
        <f t="shared" si="3"/>
        <v>10</v>
      </c>
      <c r="BB61" s="70"/>
      <c r="BC61" s="70"/>
      <c r="BD61" s="78"/>
      <c r="BE61" s="69"/>
      <c r="BF61" s="8"/>
      <c r="BG61" s="8"/>
      <c r="BH61" s="8"/>
      <c r="BI61" s="73"/>
    </row>
    <row r="62" spans="1:61">
      <c r="A62" s="3">
        <v>60</v>
      </c>
      <c r="F62" s="12" t="e">
        <f t="shared" si="4"/>
        <v>#DIV/0!</v>
      </c>
      <c r="H62" s="12" t="e">
        <f t="shared" si="5"/>
        <v>#DIV/0!</v>
      </c>
      <c r="K62" s="43"/>
      <c r="M62" s="45" t="s">
        <v>77</v>
      </c>
      <c r="O62" s="46" t="s">
        <v>79</v>
      </c>
      <c r="Q62" s="7">
        <f>VLOOKUP(P62,'握力判定　女性用（変更厳禁）'!$B$11:$C$16,2,TRUE)</f>
        <v>0</v>
      </c>
      <c r="S62" s="7">
        <f>VLOOKUP(R62,'長座位体前屈判定　女性用（変更厳禁）'!$B$11:$C$16,2,TRUE)</f>
        <v>0</v>
      </c>
      <c r="U62" s="7">
        <f>VLOOKUP(T62,'開眼片足立ち判定　女性（変更厳禁）'!$B$11:$C$16,2,TRUE)</f>
        <v>0</v>
      </c>
      <c r="W62" s="7">
        <f>VLOOKUP(V62,'5m歩行判定　女性（変更厳禁）'!$B$11:$C$16,2,TRUE)</f>
        <v>5</v>
      </c>
      <c r="Y62" s="7">
        <f>VLOOKUP(X62,'TUG判定　女性（変更厳禁）'!$B$11:$C$16,2,TRUE)</f>
        <v>5</v>
      </c>
      <c r="AA62" s="58">
        <f>VLOOKUP(Z62,'ファンクショナルリーチ判定　女性（変更厳禁）'!$B$11:$C$16,2,TRUE)</f>
        <v>0</v>
      </c>
      <c r="AB62" s="7">
        <f t="shared" si="2"/>
        <v>10</v>
      </c>
      <c r="AC62" s="63"/>
      <c r="AD62" s="63"/>
      <c r="AE62" s="67"/>
      <c r="AF62" s="61"/>
      <c r="AG62" s="7"/>
      <c r="AH62" s="7"/>
      <c r="AI62" s="7"/>
      <c r="AJ62" s="7"/>
      <c r="AL62" s="51" t="s">
        <v>77</v>
      </c>
      <c r="AN62" s="52" t="s">
        <v>79</v>
      </c>
      <c r="AP62" s="8">
        <f>VLOOKUP(AO62,'握力判定　女性用（変更厳禁）'!$B$11:$C$16,2,TRUE)</f>
        <v>0</v>
      </c>
      <c r="AR62" s="8">
        <f>VLOOKUP(AQ62,'長座位体前屈判定　女性用（変更厳禁）'!$B$11:$C$16,2,TRUE)</f>
        <v>0</v>
      </c>
      <c r="AT62" s="8">
        <f>VLOOKUP(AS62,'開眼片足立ち判定　女性（変更厳禁）'!$B$11:$C$16,2,TRUE)</f>
        <v>0</v>
      </c>
      <c r="AV62" s="8">
        <f>VLOOKUP(AU62,'5m歩行判定　女性（変更厳禁）'!$B$11:$C$16,2,TRUE)</f>
        <v>5</v>
      </c>
      <c r="AX62" s="8">
        <f>VLOOKUP(AW62,'TUG判定　女性（変更厳禁）'!$B$11:$C$16,2,TRUE)</f>
        <v>5</v>
      </c>
      <c r="AZ62" s="8">
        <f>VLOOKUP(AY62,'ファンクショナルリーチ判定　女性（変更厳禁）'!$B$11:$C$16,2,TRUE)</f>
        <v>0</v>
      </c>
      <c r="BA62" s="81">
        <f t="shared" si="3"/>
        <v>10</v>
      </c>
      <c r="BB62" s="70"/>
      <c r="BC62" s="70"/>
      <c r="BD62" s="78"/>
      <c r="BE62" s="69"/>
      <c r="BF62" s="8"/>
      <c r="BG62" s="8"/>
      <c r="BH62" s="8"/>
      <c r="BI62" s="73"/>
    </row>
    <row r="63" spans="1:61">
      <c r="A63" s="3">
        <v>61</v>
      </c>
      <c r="F63" s="12" t="e">
        <f t="shared" si="4"/>
        <v>#DIV/0!</v>
      </c>
      <c r="H63" s="12" t="e">
        <f t="shared" si="5"/>
        <v>#DIV/0!</v>
      </c>
      <c r="K63" s="43"/>
      <c r="M63" s="45" t="s">
        <v>77</v>
      </c>
      <c r="O63" s="46" t="s">
        <v>79</v>
      </c>
      <c r="Q63" s="7">
        <f>VLOOKUP(P63,'握力判定　女性用（変更厳禁）'!$B$11:$C$16,2,TRUE)</f>
        <v>0</v>
      </c>
      <c r="S63" s="7">
        <f>VLOOKUP(R63,'長座位体前屈判定　女性用（変更厳禁）'!$B$11:$C$16,2,TRUE)</f>
        <v>0</v>
      </c>
      <c r="U63" s="7">
        <f>VLOOKUP(T63,'開眼片足立ち判定　女性（変更厳禁）'!$B$11:$C$16,2,TRUE)</f>
        <v>0</v>
      </c>
      <c r="W63" s="7">
        <f>VLOOKUP(V63,'5m歩行判定　女性（変更厳禁）'!$B$11:$C$16,2,TRUE)</f>
        <v>5</v>
      </c>
      <c r="Y63" s="7">
        <f>VLOOKUP(X63,'TUG判定　女性（変更厳禁）'!$B$11:$C$16,2,TRUE)</f>
        <v>5</v>
      </c>
      <c r="AA63" s="58">
        <f>VLOOKUP(Z63,'ファンクショナルリーチ判定　女性（変更厳禁）'!$B$11:$C$16,2,TRUE)</f>
        <v>0</v>
      </c>
      <c r="AB63" s="7">
        <f t="shared" si="2"/>
        <v>10</v>
      </c>
      <c r="AC63" s="63"/>
      <c r="AD63" s="63"/>
      <c r="AE63" s="67"/>
      <c r="AF63" s="61"/>
      <c r="AG63" s="7"/>
      <c r="AH63" s="7"/>
      <c r="AI63" s="7"/>
      <c r="AJ63" s="7"/>
      <c r="AL63" s="51" t="s">
        <v>77</v>
      </c>
      <c r="AN63" s="52" t="s">
        <v>79</v>
      </c>
      <c r="AP63" s="8">
        <f>VLOOKUP(AO63,'握力判定　女性用（変更厳禁）'!$B$11:$C$16,2,TRUE)</f>
        <v>0</v>
      </c>
      <c r="AR63" s="8">
        <f>VLOOKUP(AQ63,'長座位体前屈判定　女性用（変更厳禁）'!$B$11:$C$16,2,TRUE)</f>
        <v>0</v>
      </c>
      <c r="AT63" s="8">
        <f>VLOOKUP(AS63,'開眼片足立ち判定　女性（変更厳禁）'!$B$11:$C$16,2,TRUE)</f>
        <v>0</v>
      </c>
      <c r="AV63" s="8">
        <f>VLOOKUP(AU63,'5m歩行判定　女性（変更厳禁）'!$B$11:$C$16,2,TRUE)</f>
        <v>5</v>
      </c>
      <c r="AX63" s="8">
        <f>VLOOKUP(AW63,'TUG判定　女性（変更厳禁）'!$B$11:$C$16,2,TRUE)</f>
        <v>5</v>
      </c>
      <c r="AZ63" s="8">
        <f>VLOOKUP(AY63,'ファンクショナルリーチ判定　女性（変更厳禁）'!$B$11:$C$16,2,TRUE)</f>
        <v>0</v>
      </c>
      <c r="BA63" s="81">
        <f t="shared" si="3"/>
        <v>10</v>
      </c>
      <c r="BB63" s="70"/>
      <c r="BC63" s="70"/>
      <c r="BD63" s="78"/>
      <c r="BE63" s="69"/>
      <c r="BF63" s="8"/>
      <c r="BG63" s="8"/>
      <c r="BH63" s="8"/>
      <c r="BI63" s="73"/>
    </row>
    <row r="64" spans="1:61">
      <c r="A64" s="3">
        <v>62</v>
      </c>
      <c r="F64" s="12" t="e">
        <f t="shared" si="4"/>
        <v>#DIV/0!</v>
      </c>
      <c r="H64" s="12" t="e">
        <f t="shared" si="5"/>
        <v>#DIV/0!</v>
      </c>
      <c r="K64" s="43"/>
      <c r="M64" s="45" t="s">
        <v>77</v>
      </c>
      <c r="O64" s="46" t="s">
        <v>79</v>
      </c>
      <c r="Q64" s="7">
        <f>VLOOKUP(P64,'握力判定　女性用（変更厳禁）'!$B$11:$C$16,2,TRUE)</f>
        <v>0</v>
      </c>
      <c r="S64" s="7">
        <f>VLOOKUP(R64,'長座位体前屈判定　女性用（変更厳禁）'!$B$11:$C$16,2,TRUE)</f>
        <v>0</v>
      </c>
      <c r="U64" s="7">
        <f>VLOOKUP(T64,'開眼片足立ち判定　女性（変更厳禁）'!$B$11:$C$16,2,TRUE)</f>
        <v>0</v>
      </c>
      <c r="W64" s="7">
        <f>VLOOKUP(V64,'5m歩行判定　女性（変更厳禁）'!$B$11:$C$16,2,TRUE)</f>
        <v>5</v>
      </c>
      <c r="Y64" s="7">
        <f>VLOOKUP(X64,'TUG判定　女性（変更厳禁）'!$B$11:$C$16,2,TRUE)</f>
        <v>5</v>
      </c>
      <c r="AA64" s="58">
        <f>VLOOKUP(Z64,'ファンクショナルリーチ判定　女性（変更厳禁）'!$B$11:$C$16,2,TRUE)</f>
        <v>0</v>
      </c>
      <c r="AB64" s="7">
        <f t="shared" si="2"/>
        <v>10</v>
      </c>
      <c r="AC64" s="63"/>
      <c r="AD64" s="63"/>
      <c r="AE64" s="67"/>
      <c r="AF64" s="61"/>
      <c r="AG64" s="7"/>
      <c r="AH64" s="7"/>
      <c r="AI64" s="7"/>
      <c r="AJ64" s="7"/>
      <c r="AL64" s="51" t="s">
        <v>77</v>
      </c>
      <c r="AN64" s="52" t="s">
        <v>79</v>
      </c>
      <c r="AP64" s="8">
        <f>VLOOKUP(AO64,'握力判定　女性用（変更厳禁）'!$B$11:$C$16,2,TRUE)</f>
        <v>0</v>
      </c>
      <c r="AR64" s="8">
        <f>VLOOKUP(AQ64,'長座位体前屈判定　女性用（変更厳禁）'!$B$11:$C$16,2,TRUE)</f>
        <v>0</v>
      </c>
      <c r="AT64" s="8">
        <f>VLOOKUP(AS64,'開眼片足立ち判定　女性（変更厳禁）'!$B$11:$C$16,2,TRUE)</f>
        <v>0</v>
      </c>
      <c r="AV64" s="8">
        <f>VLOOKUP(AU64,'5m歩行判定　女性（変更厳禁）'!$B$11:$C$16,2,TRUE)</f>
        <v>5</v>
      </c>
      <c r="AX64" s="8">
        <f>VLOOKUP(AW64,'TUG判定　女性（変更厳禁）'!$B$11:$C$16,2,TRUE)</f>
        <v>5</v>
      </c>
      <c r="AZ64" s="8">
        <f>VLOOKUP(AY64,'ファンクショナルリーチ判定　女性（変更厳禁）'!$B$11:$C$16,2,TRUE)</f>
        <v>0</v>
      </c>
      <c r="BA64" s="81">
        <f t="shared" si="3"/>
        <v>10</v>
      </c>
      <c r="BB64" s="70"/>
      <c r="BC64" s="70"/>
      <c r="BD64" s="78"/>
      <c r="BE64" s="69"/>
      <c r="BF64" s="8"/>
      <c r="BG64" s="8"/>
      <c r="BH64" s="8"/>
      <c r="BI64" s="73"/>
    </row>
    <row r="65" spans="1:61">
      <c r="A65" s="3">
        <v>63</v>
      </c>
      <c r="F65" s="12" t="e">
        <f t="shared" si="4"/>
        <v>#DIV/0!</v>
      </c>
      <c r="H65" s="12" t="e">
        <f t="shared" si="5"/>
        <v>#DIV/0!</v>
      </c>
      <c r="K65" s="43"/>
      <c r="M65" s="45" t="s">
        <v>77</v>
      </c>
      <c r="O65" s="46" t="s">
        <v>79</v>
      </c>
      <c r="Q65" s="7">
        <f>VLOOKUP(P65,'握力判定　女性用（変更厳禁）'!$B$11:$C$16,2,TRUE)</f>
        <v>0</v>
      </c>
      <c r="S65" s="7">
        <f>VLOOKUP(R65,'長座位体前屈判定　女性用（変更厳禁）'!$B$11:$C$16,2,TRUE)</f>
        <v>0</v>
      </c>
      <c r="U65" s="7">
        <f>VLOOKUP(T65,'開眼片足立ち判定　女性（変更厳禁）'!$B$11:$C$16,2,TRUE)</f>
        <v>0</v>
      </c>
      <c r="W65" s="7">
        <f>VLOOKUP(V65,'5m歩行判定　女性（変更厳禁）'!$B$11:$C$16,2,TRUE)</f>
        <v>5</v>
      </c>
      <c r="Y65" s="7">
        <f>VLOOKUP(X65,'TUG判定　女性（変更厳禁）'!$B$11:$C$16,2,TRUE)</f>
        <v>5</v>
      </c>
      <c r="AA65" s="58">
        <f>VLOOKUP(Z65,'ファンクショナルリーチ判定　女性（変更厳禁）'!$B$11:$C$16,2,TRUE)</f>
        <v>0</v>
      </c>
      <c r="AB65" s="7">
        <f t="shared" si="2"/>
        <v>10</v>
      </c>
      <c r="AC65" s="63"/>
      <c r="AD65" s="63"/>
      <c r="AE65" s="67"/>
      <c r="AF65" s="61"/>
      <c r="AG65" s="7"/>
      <c r="AH65" s="7"/>
      <c r="AI65" s="7"/>
      <c r="AJ65" s="7"/>
      <c r="AL65" s="51" t="s">
        <v>77</v>
      </c>
      <c r="AN65" s="52" t="s">
        <v>79</v>
      </c>
      <c r="AP65" s="8">
        <f>VLOOKUP(AO65,'握力判定　女性用（変更厳禁）'!$B$11:$C$16,2,TRUE)</f>
        <v>0</v>
      </c>
      <c r="AR65" s="8">
        <f>VLOOKUP(AQ65,'長座位体前屈判定　女性用（変更厳禁）'!$B$11:$C$16,2,TRUE)</f>
        <v>0</v>
      </c>
      <c r="AT65" s="8">
        <f>VLOOKUP(AS65,'開眼片足立ち判定　女性（変更厳禁）'!$B$11:$C$16,2,TRUE)</f>
        <v>0</v>
      </c>
      <c r="AV65" s="8">
        <f>VLOOKUP(AU65,'5m歩行判定　女性（変更厳禁）'!$B$11:$C$16,2,TRUE)</f>
        <v>5</v>
      </c>
      <c r="AX65" s="8">
        <f>VLOOKUP(AW65,'TUG判定　女性（変更厳禁）'!$B$11:$C$16,2,TRUE)</f>
        <v>5</v>
      </c>
      <c r="AZ65" s="8">
        <f>VLOOKUP(AY65,'ファンクショナルリーチ判定　女性（変更厳禁）'!$B$11:$C$16,2,TRUE)</f>
        <v>0</v>
      </c>
      <c r="BA65" s="81">
        <f t="shared" si="3"/>
        <v>10</v>
      </c>
      <c r="BB65" s="70"/>
      <c r="BC65" s="70"/>
      <c r="BD65" s="78"/>
      <c r="BE65" s="69"/>
      <c r="BF65" s="8"/>
      <c r="BG65" s="8"/>
      <c r="BH65" s="8"/>
      <c r="BI65" s="73"/>
    </row>
    <row r="66" spans="1:61">
      <c r="A66" s="3">
        <v>64</v>
      </c>
      <c r="F66" s="12" t="e">
        <f t="shared" si="4"/>
        <v>#DIV/0!</v>
      </c>
      <c r="H66" s="12" t="e">
        <f t="shared" si="5"/>
        <v>#DIV/0!</v>
      </c>
      <c r="K66" s="43"/>
      <c r="M66" s="45" t="s">
        <v>77</v>
      </c>
      <c r="O66" s="46" t="s">
        <v>79</v>
      </c>
      <c r="Q66" s="7">
        <f>VLOOKUP(P66,'握力判定　女性用（変更厳禁）'!$B$11:$C$16,2,TRUE)</f>
        <v>0</v>
      </c>
      <c r="S66" s="7">
        <f>VLOOKUP(R66,'長座位体前屈判定　女性用（変更厳禁）'!$B$11:$C$16,2,TRUE)</f>
        <v>0</v>
      </c>
      <c r="U66" s="7">
        <f>VLOOKUP(T66,'開眼片足立ち判定　女性（変更厳禁）'!$B$11:$C$16,2,TRUE)</f>
        <v>0</v>
      </c>
      <c r="W66" s="7">
        <f>VLOOKUP(V66,'5m歩行判定　女性（変更厳禁）'!$B$11:$C$16,2,TRUE)</f>
        <v>5</v>
      </c>
      <c r="Y66" s="7">
        <f>VLOOKUP(X66,'TUG判定　女性（変更厳禁）'!$B$11:$C$16,2,TRUE)</f>
        <v>5</v>
      </c>
      <c r="AA66" s="58">
        <f>VLOOKUP(Z66,'ファンクショナルリーチ判定　女性（変更厳禁）'!$B$11:$C$16,2,TRUE)</f>
        <v>0</v>
      </c>
      <c r="AB66" s="7">
        <f t="shared" si="2"/>
        <v>10</v>
      </c>
      <c r="AC66" s="63"/>
      <c r="AD66" s="63"/>
      <c r="AE66" s="67"/>
      <c r="AF66" s="61"/>
      <c r="AG66" s="7"/>
      <c r="AH66" s="7"/>
      <c r="AI66" s="7"/>
      <c r="AJ66" s="7"/>
      <c r="AL66" s="51" t="s">
        <v>77</v>
      </c>
      <c r="AN66" s="52" t="s">
        <v>79</v>
      </c>
      <c r="AP66" s="8">
        <f>VLOOKUP(AO66,'握力判定　女性用（変更厳禁）'!$B$11:$C$16,2,TRUE)</f>
        <v>0</v>
      </c>
      <c r="AR66" s="8">
        <f>VLOOKUP(AQ66,'長座位体前屈判定　女性用（変更厳禁）'!$B$11:$C$16,2,TRUE)</f>
        <v>0</v>
      </c>
      <c r="AT66" s="8">
        <f>VLOOKUP(AS66,'開眼片足立ち判定　女性（変更厳禁）'!$B$11:$C$16,2,TRUE)</f>
        <v>0</v>
      </c>
      <c r="AV66" s="8">
        <f>VLOOKUP(AU66,'5m歩行判定　女性（変更厳禁）'!$B$11:$C$16,2,TRUE)</f>
        <v>5</v>
      </c>
      <c r="AX66" s="8">
        <f>VLOOKUP(AW66,'TUG判定　女性（変更厳禁）'!$B$11:$C$16,2,TRUE)</f>
        <v>5</v>
      </c>
      <c r="AZ66" s="8">
        <f>VLOOKUP(AY66,'ファンクショナルリーチ判定　女性（変更厳禁）'!$B$11:$C$16,2,TRUE)</f>
        <v>0</v>
      </c>
      <c r="BA66" s="81">
        <f t="shared" si="3"/>
        <v>10</v>
      </c>
      <c r="BB66" s="70"/>
      <c r="BC66" s="70"/>
      <c r="BD66" s="78"/>
      <c r="BE66" s="69"/>
      <c r="BF66" s="8"/>
      <c r="BG66" s="8"/>
      <c r="BH66" s="8"/>
      <c r="BI66" s="73"/>
    </row>
    <row r="67" spans="1:61">
      <c r="A67" s="3">
        <v>65</v>
      </c>
      <c r="F67" s="12" t="e">
        <f t="shared" ref="F67:F98" si="6">E67/(D67*D67)</f>
        <v>#DIV/0!</v>
      </c>
      <c r="H67" s="12" t="e">
        <f t="shared" ref="H67:H98" si="7">G67/(D67*D67)</f>
        <v>#DIV/0!</v>
      </c>
      <c r="K67" s="43"/>
      <c r="M67" s="45" t="s">
        <v>77</v>
      </c>
      <c r="O67" s="46" t="s">
        <v>79</v>
      </c>
      <c r="Q67" s="7">
        <f>VLOOKUP(P67,'握力判定　女性用（変更厳禁）'!$B$11:$C$16,2,TRUE)</f>
        <v>0</v>
      </c>
      <c r="S67" s="7">
        <f>VLOOKUP(R67,'長座位体前屈判定　女性用（変更厳禁）'!$B$11:$C$16,2,TRUE)</f>
        <v>0</v>
      </c>
      <c r="U67" s="7">
        <f>VLOOKUP(T67,'開眼片足立ち判定　女性（変更厳禁）'!$B$11:$C$16,2,TRUE)</f>
        <v>0</v>
      </c>
      <c r="W67" s="7">
        <f>VLOOKUP(V67,'5m歩行判定　女性（変更厳禁）'!$B$11:$C$16,2,TRUE)</f>
        <v>5</v>
      </c>
      <c r="Y67" s="7">
        <f>VLOOKUP(X67,'TUG判定　女性（変更厳禁）'!$B$11:$C$16,2,TRUE)</f>
        <v>5</v>
      </c>
      <c r="AA67" s="58">
        <f>VLOOKUP(Z67,'ファンクショナルリーチ判定　女性（変更厳禁）'!$B$11:$C$16,2,TRUE)</f>
        <v>0</v>
      </c>
      <c r="AB67" s="7">
        <f t="shared" si="2"/>
        <v>10</v>
      </c>
      <c r="AC67" s="63"/>
      <c r="AD67" s="63"/>
      <c r="AE67" s="67"/>
      <c r="AF67" s="61"/>
      <c r="AG67" s="7"/>
      <c r="AH67" s="7"/>
      <c r="AI67" s="7"/>
      <c r="AJ67" s="7"/>
      <c r="AL67" s="51" t="s">
        <v>77</v>
      </c>
      <c r="AN67" s="52" t="s">
        <v>79</v>
      </c>
      <c r="AP67" s="8">
        <f>VLOOKUP(AO67,'握力判定　女性用（変更厳禁）'!$B$11:$C$16,2,TRUE)</f>
        <v>0</v>
      </c>
      <c r="AR67" s="8">
        <f>VLOOKUP(AQ67,'長座位体前屈判定　女性用（変更厳禁）'!$B$11:$C$16,2,TRUE)</f>
        <v>0</v>
      </c>
      <c r="AT67" s="8">
        <f>VLOOKUP(AS67,'開眼片足立ち判定　女性（変更厳禁）'!$B$11:$C$16,2,TRUE)</f>
        <v>0</v>
      </c>
      <c r="AV67" s="8">
        <f>VLOOKUP(AU67,'5m歩行判定　女性（変更厳禁）'!$B$11:$C$16,2,TRUE)</f>
        <v>5</v>
      </c>
      <c r="AX67" s="8">
        <f>VLOOKUP(AW67,'TUG判定　女性（変更厳禁）'!$B$11:$C$16,2,TRUE)</f>
        <v>5</v>
      </c>
      <c r="AZ67" s="8">
        <f>VLOOKUP(AY67,'ファンクショナルリーチ判定　女性（変更厳禁）'!$B$11:$C$16,2,TRUE)</f>
        <v>0</v>
      </c>
      <c r="BA67" s="81">
        <f t="shared" si="3"/>
        <v>10</v>
      </c>
      <c r="BB67" s="70"/>
      <c r="BC67" s="70"/>
      <c r="BD67" s="78"/>
      <c r="BE67" s="69"/>
      <c r="BF67" s="8"/>
      <c r="BG67" s="8"/>
      <c r="BH67" s="8"/>
      <c r="BI67" s="73"/>
    </row>
    <row r="68" spans="1:61">
      <c r="A68" s="3">
        <v>66</v>
      </c>
      <c r="F68" s="12" t="e">
        <f t="shared" si="6"/>
        <v>#DIV/0!</v>
      </c>
      <c r="H68" s="12" t="e">
        <f t="shared" si="7"/>
        <v>#DIV/0!</v>
      </c>
      <c r="K68" s="43"/>
      <c r="M68" s="45" t="s">
        <v>77</v>
      </c>
      <c r="O68" s="46" t="s">
        <v>79</v>
      </c>
      <c r="Q68" s="7">
        <f>VLOOKUP(P68,'握力判定　女性用（変更厳禁）'!$B$11:$C$16,2,TRUE)</f>
        <v>0</v>
      </c>
      <c r="S68" s="7">
        <f>VLOOKUP(R68,'長座位体前屈判定　女性用（変更厳禁）'!$B$11:$C$16,2,TRUE)</f>
        <v>0</v>
      </c>
      <c r="U68" s="7">
        <f>VLOOKUP(T68,'開眼片足立ち判定　女性（変更厳禁）'!$B$11:$C$16,2,TRUE)</f>
        <v>0</v>
      </c>
      <c r="W68" s="7">
        <f>VLOOKUP(V68,'5m歩行判定　女性（変更厳禁）'!$B$11:$C$16,2,TRUE)</f>
        <v>5</v>
      </c>
      <c r="Y68" s="7">
        <f>VLOOKUP(X68,'TUG判定　女性（変更厳禁）'!$B$11:$C$16,2,TRUE)</f>
        <v>5</v>
      </c>
      <c r="AA68" s="58">
        <f>VLOOKUP(Z68,'ファンクショナルリーチ判定　女性（変更厳禁）'!$B$11:$C$16,2,TRUE)</f>
        <v>0</v>
      </c>
      <c r="AB68" s="7">
        <f t="shared" ref="AB68:AB131" si="8">SUM(Q68,S68,U68,W68,Y68,AA68)</f>
        <v>10</v>
      </c>
      <c r="AC68" s="63"/>
      <c r="AD68" s="63"/>
      <c r="AE68" s="67"/>
      <c r="AF68" s="61"/>
      <c r="AG68" s="7"/>
      <c r="AH68" s="7"/>
      <c r="AI68" s="7"/>
      <c r="AJ68" s="7"/>
      <c r="AL68" s="51" t="s">
        <v>77</v>
      </c>
      <c r="AN68" s="52" t="s">
        <v>79</v>
      </c>
      <c r="AP68" s="8">
        <f>VLOOKUP(AO68,'握力判定　女性用（変更厳禁）'!$B$11:$C$16,2,TRUE)</f>
        <v>0</v>
      </c>
      <c r="AR68" s="8">
        <f>VLOOKUP(AQ68,'長座位体前屈判定　女性用（変更厳禁）'!$B$11:$C$16,2,TRUE)</f>
        <v>0</v>
      </c>
      <c r="AT68" s="8">
        <f>VLOOKUP(AS68,'開眼片足立ち判定　女性（変更厳禁）'!$B$11:$C$16,2,TRUE)</f>
        <v>0</v>
      </c>
      <c r="AV68" s="8">
        <f>VLOOKUP(AU68,'5m歩行判定　女性（変更厳禁）'!$B$11:$C$16,2,TRUE)</f>
        <v>5</v>
      </c>
      <c r="AX68" s="8">
        <f>VLOOKUP(AW68,'TUG判定　女性（変更厳禁）'!$B$11:$C$16,2,TRUE)</f>
        <v>5</v>
      </c>
      <c r="AZ68" s="8">
        <f>VLOOKUP(AY68,'ファンクショナルリーチ判定　女性（変更厳禁）'!$B$11:$C$16,2,TRUE)</f>
        <v>0</v>
      </c>
      <c r="BA68" s="81">
        <f t="shared" ref="BA68:BA131" si="9">SUM(AP68,AR68,AT68,AV68,AX68,AZ68)</f>
        <v>10</v>
      </c>
      <c r="BB68" s="70"/>
      <c r="BC68" s="70"/>
      <c r="BD68" s="78"/>
      <c r="BE68" s="69"/>
      <c r="BF68" s="8"/>
      <c r="BG68" s="8"/>
      <c r="BH68" s="8"/>
      <c r="BI68" s="73"/>
    </row>
    <row r="69" spans="1:61">
      <c r="A69" s="3">
        <v>67</v>
      </c>
      <c r="F69" s="12" t="e">
        <f t="shared" si="6"/>
        <v>#DIV/0!</v>
      </c>
      <c r="H69" s="12" t="e">
        <f t="shared" si="7"/>
        <v>#DIV/0!</v>
      </c>
      <c r="K69" s="43"/>
      <c r="M69" s="45" t="s">
        <v>77</v>
      </c>
      <c r="O69" s="46" t="s">
        <v>79</v>
      </c>
      <c r="Q69" s="7">
        <f>VLOOKUP(P69,'握力判定　女性用（変更厳禁）'!$B$11:$C$16,2,TRUE)</f>
        <v>0</v>
      </c>
      <c r="S69" s="7">
        <f>VLOOKUP(R69,'長座位体前屈判定　女性用（変更厳禁）'!$B$11:$C$16,2,TRUE)</f>
        <v>0</v>
      </c>
      <c r="U69" s="7">
        <f>VLOOKUP(T69,'開眼片足立ち判定　女性（変更厳禁）'!$B$11:$C$16,2,TRUE)</f>
        <v>0</v>
      </c>
      <c r="W69" s="7">
        <f>VLOOKUP(V69,'5m歩行判定　女性（変更厳禁）'!$B$11:$C$16,2,TRUE)</f>
        <v>5</v>
      </c>
      <c r="Y69" s="7">
        <f>VLOOKUP(X69,'TUG判定　女性（変更厳禁）'!$B$11:$C$16,2,TRUE)</f>
        <v>5</v>
      </c>
      <c r="AA69" s="58">
        <f>VLOOKUP(Z69,'ファンクショナルリーチ判定　女性（変更厳禁）'!$B$11:$C$16,2,TRUE)</f>
        <v>0</v>
      </c>
      <c r="AB69" s="7">
        <f t="shared" si="8"/>
        <v>10</v>
      </c>
      <c r="AC69" s="63"/>
      <c r="AD69" s="63"/>
      <c r="AE69" s="67"/>
      <c r="AF69" s="61"/>
      <c r="AG69" s="7"/>
      <c r="AH69" s="7"/>
      <c r="AI69" s="7"/>
      <c r="AJ69" s="7"/>
      <c r="AL69" s="51" t="s">
        <v>77</v>
      </c>
      <c r="AN69" s="52" t="s">
        <v>79</v>
      </c>
      <c r="AP69" s="8">
        <f>VLOOKUP(AO69,'握力判定　女性用（変更厳禁）'!$B$11:$C$16,2,TRUE)</f>
        <v>0</v>
      </c>
      <c r="AR69" s="8">
        <f>VLOOKUP(AQ69,'長座位体前屈判定　女性用（変更厳禁）'!$B$11:$C$16,2,TRUE)</f>
        <v>0</v>
      </c>
      <c r="AT69" s="8">
        <f>VLOOKUP(AS69,'開眼片足立ち判定　女性（変更厳禁）'!$B$11:$C$16,2,TRUE)</f>
        <v>0</v>
      </c>
      <c r="AV69" s="8">
        <f>VLOOKUP(AU69,'5m歩行判定　女性（変更厳禁）'!$B$11:$C$16,2,TRUE)</f>
        <v>5</v>
      </c>
      <c r="AX69" s="8">
        <f>VLOOKUP(AW69,'TUG判定　女性（変更厳禁）'!$B$11:$C$16,2,TRUE)</f>
        <v>5</v>
      </c>
      <c r="AZ69" s="8">
        <f>VLOOKUP(AY69,'ファンクショナルリーチ判定　女性（変更厳禁）'!$B$11:$C$16,2,TRUE)</f>
        <v>0</v>
      </c>
      <c r="BA69" s="81">
        <f t="shared" si="9"/>
        <v>10</v>
      </c>
      <c r="BB69" s="70"/>
      <c r="BC69" s="70"/>
      <c r="BD69" s="78"/>
      <c r="BE69" s="69"/>
      <c r="BF69" s="8"/>
      <c r="BG69" s="8"/>
      <c r="BH69" s="8"/>
      <c r="BI69" s="73"/>
    </row>
    <row r="70" spans="1:61">
      <c r="A70" s="3">
        <v>68</v>
      </c>
      <c r="F70" s="12" t="e">
        <f t="shared" si="6"/>
        <v>#DIV/0!</v>
      </c>
      <c r="H70" s="12" t="e">
        <f t="shared" si="7"/>
        <v>#DIV/0!</v>
      </c>
      <c r="K70" s="43"/>
      <c r="M70" s="45" t="s">
        <v>77</v>
      </c>
      <c r="O70" s="46" t="s">
        <v>79</v>
      </c>
      <c r="Q70" s="7">
        <f>VLOOKUP(P70,'握力判定　女性用（変更厳禁）'!$B$11:$C$16,2,TRUE)</f>
        <v>0</v>
      </c>
      <c r="S70" s="7">
        <f>VLOOKUP(R70,'長座位体前屈判定　女性用（変更厳禁）'!$B$11:$C$16,2,TRUE)</f>
        <v>0</v>
      </c>
      <c r="U70" s="7">
        <f>VLOOKUP(T70,'開眼片足立ち判定　女性（変更厳禁）'!$B$11:$C$16,2,TRUE)</f>
        <v>0</v>
      </c>
      <c r="W70" s="7">
        <f>VLOOKUP(V70,'5m歩行判定　女性（変更厳禁）'!$B$11:$C$16,2,TRUE)</f>
        <v>5</v>
      </c>
      <c r="Y70" s="7">
        <f>VLOOKUP(X70,'TUG判定　女性（変更厳禁）'!$B$11:$C$16,2,TRUE)</f>
        <v>5</v>
      </c>
      <c r="AA70" s="58">
        <f>VLOOKUP(Z70,'ファンクショナルリーチ判定　女性（変更厳禁）'!$B$11:$C$16,2,TRUE)</f>
        <v>0</v>
      </c>
      <c r="AB70" s="7">
        <f t="shared" si="8"/>
        <v>10</v>
      </c>
      <c r="AC70" s="63"/>
      <c r="AD70" s="63"/>
      <c r="AE70" s="67"/>
      <c r="AF70" s="61"/>
      <c r="AG70" s="7"/>
      <c r="AH70" s="7"/>
      <c r="AI70" s="7"/>
      <c r="AJ70" s="7"/>
      <c r="AL70" s="51" t="s">
        <v>77</v>
      </c>
      <c r="AN70" s="52" t="s">
        <v>79</v>
      </c>
      <c r="AP70" s="8">
        <f>VLOOKUP(AO70,'握力判定　女性用（変更厳禁）'!$B$11:$C$16,2,TRUE)</f>
        <v>0</v>
      </c>
      <c r="AR70" s="8">
        <f>VLOOKUP(AQ70,'長座位体前屈判定　女性用（変更厳禁）'!$B$11:$C$16,2,TRUE)</f>
        <v>0</v>
      </c>
      <c r="AT70" s="8">
        <f>VLOOKUP(AS70,'開眼片足立ち判定　女性（変更厳禁）'!$B$11:$C$16,2,TRUE)</f>
        <v>0</v>
      </c>
      <c r="AV70" s="8">
        <f>VLOOKUP(AU70,'5m歩行判定　女性（変更厳禁）'!$B$11:$C$16,2,TRUE)</f>
        <v>5</v>
      </c>
      <c r="AX70" s="8">
        <f>VLOOKUP(AW70,'TUG判定　女性（変更厳禁）'!$B$11:$C$16,2,TRUE)</f>
        <v>5</v>
      </c>
      <c r="AZ70" s="8">
        <f>VLOOKUP(AY70,'ファンクショナルリーチ判定　女性（変更厳禁）'!$B$11:$C$16,2,TRUE)</f>
        <v>0</v>
      </c>
      <c r="BA70" s="81">
        <f t="shared" si="9"/>
        <v>10</v>
      </c>
      <c r="BB70" s="70"/>
      <c r="BC70" s="70"/>
      <c r="BD70" s="78"/>
      <c r="BE70" s="69"/>
      <c r="BF70" s="8"/>
      <c r="BG70" s="8"/>
      <c r="BH70" s="8"/>
      <c r="BI70" s="73"/>
    </row>
    <row r="71" spans="1:61">
      <c r="A71" s="3">
        <v>69</v>
      </c>
      <c r="F71" s="12" t="e">
        <f t="shared" si="6"/>
        <v>#DIV/0!</v>
      </c>
      <c r="H71" s="12" t="e">
        <f t="shared" si="7"/>
        <v>#DIV/0!</v>
      </c>
      <c r="K71" s="43"/>
      <c r="M71" s="45" t="s">
        <v>77</v>
      </c>
      <c r="O71" s="46" t="s">
        <v>79</v>
      </c>
      <c r="Q71" s="7">
        <f>VLOOKUP(P71,'握力判定　女性用（変更厳禁）'!$B$11:$C$16,2,TRUE)</f>
        <v>0</v>
      </c>
      <c r="S71" s="7">
        <f>VLOOKUP(R71,'長座位体前屈判定　女性用（変更厳禁）'!$B$11:$C$16,2,TRUE)</f>
        <v>0</v>
      </c>
      <c r="U71" s="7">
        <f>VLOOKUP(T71,'開眼片足立ち判定　女性（変更厳禁）'!$B$11:$C$16,2,TRUE)</f>
        <v>0</v>
      </c>
      <c r="W71" s="7">
        <f>VLOOKUP(V71,'5m歩行判定　女性（変更厳禁）'!$B$11:$C$16,2,TRUE)</f>
        <v>5</v>
      </c>
      <c r="Y71" s="7">
        <f>VLOOKUP(X71,'TUG判定　女性（変更厳禁）'!$B$11:$C$16,2,TRUE)</f>
        <v>5</v>
      </c>
      <c r="AA71" s="58">
        <f>VLOOKUP(Z71,'ファンクショナルリーチ判定　女性（変更厳禁）'!$B$11:$C$16,2,TRUE)</f>
        <v>0</v>
      </c>
      <c r="AB71" s="7">
        <f t="shared" si="8"/>
        <v>10</v>
      </c>
      <c r="AC71" s="63"/>
      <c r="AD71" s="63"/>
      <c r="AE71" s="67"/>
      <c r="AF71" s="61"/>
      <c r="AG71" s="7"/>
      <c r="AH71" s="7"/>
      <c r="AI71" s="7"/>
      <c r="AJ71" s="7"/>
      <c r="AL71" s="51" t="s">
        <v>77</v>
      </c>
      <c r="AN71" s="52" t="s">
        <v>79</v>
      </c>
      <c r="AP71" s="8">
        <f>VLOOKUP(AO71,'握力判定　女性用（変更厳禁）'!$B$11:$C$16,2,TRUE)</f>
        <v>0</v>
      </c>
      <c r="AR71" s="8">
        <f>VLOOKUP(AQ71,'長座位体前屈判定　女性用（変更厳禁）'!$B$11:$C$16,2,TRUE)</f>
        <v>0</v>
      </c>
      <c r="AT71" s="8">
        <f>VLOOKUP(AS71,'開眼片足立ち判定　女性（変更厳禁）'!$B$11:$C$16,2,TRUE)</f>
        <v>0</v>
      </c>
      <c r="AV71" s="8">
        <f>VLOOKUP(AU71,'5m歩行判定　女性（変更厳禁）'!$B$11:$C$16,2,TRUE)</f>
        <v>5</v>
      </c>
      <c r="AX71" s="8">
        <f>VLOOKUP(AW71,'TUG判定　女性（変更厳禁）'!$B$11:$C$16,2,TRUE)</f>
        <v>5</v>
      </c>
      <c r="AZ71" s="8">
        <f>VLOOKUP(AY71,'ファンクショナルリーチ判定　女性（変更厳禁）'!$B$11:$C$16,2,TRUE)</f>
        <v>0</v>
      </c>
      <c r="BA71" s="81">
        <f t="shared" si="9"/>
        <v>10</v>
      </c>
      <c r="BB71" s="70"/>
      <c r="BC71" s="70"/>
      <c r="BD71" s="78"/>
      <c r="BE71" s="69"/>
      <c r="BF71" s="8"/>
      <c r="BG71" s="8"/>
      <c r="BH71" s="8"/>
      <c r="BI71" s="73"/>
    </row>
    <row r="72" spans="1:61">
      <c r="A72" s="3">
        <v>70</v>
      </c>
      <c r="F72" s="12" t="e">
        <f t="shared" si="6"/>
        <v>#DIV/0!</v>
      </c>
      <c r="H72" s="12" t="e">
        <f t="shared" si="7"/>
        <v>#DIV/0!</v>
      </c>
      <c r="K72" s="43"/>
      <c r="M72" s="45" t="s">
        <v>77</v>
      </c>
      <c r="O72" s="46" t="s">
        <v>79</v>
      </c>
      <c r="Q72" s="7">
        <f>VLOOKUP(P72,'握力判定　女性用（変更厳禁）'!$B$11:$C$16,2,TRUE)</f>
        <v>0</v>
      </c>
      <c r="S72" s="7">
        <f>VLOOKUP(R72,'長座位体前屈判定　女性用（変更厳禁）'!$B$11:$C$16,2,TRUE)</f>
        <v>0</v>
      </c>
      <c r="U72" s="7">
        <f>VLOOKUP(T72,'開眼片足立ち判定　女性（変更厳禁）'!$B$11:$C$16,2,TRUE)</f>
        <v>0</v>
      </c>
      <c r="W72" s="7">
        <f>VLOOKUP(V72,'5m歩行判定　女性（変更厳禁）'!$B$11:$C$16,2,TRUE)</f>
        <v>5</v>
      </c>
      <c r="Y72" s="7">
        <f>VLOOKUP(X72,'TUG判定　女性（変更厳禁）'!$B$11:$C$16,2,TRUE)</f>
        <v>5</v>
      </c>
      <c r="AA72" s="58">
        <f>VLOOKUP(Z72,'ファンクショナルリーチ判定　女性（変更厳禁）'!$B$11:$C$16,2,TRUE)</f>
        <v>0</v>
      </c>
      <c r="AB72" s="7">
        <f t="shared" si="8"/>
        <v>10</v>
      </c>
      <c r="AC72" s="63"/>
      <c r="AD72" s="63"/>
      <c r="AE72" s="67"/>
      <c r="AF72" s="61"/>
      <c r="AG72" s="7"/>
      <c r="AH72" s="7"/>
      <c r="AI72" s="7"/>
      <c r="AJ72" s="7"/>
      <c r="AL72" s="51" t="s">
        <v>77</v>
      </c>
      <c r="AN72" s="52" t="s">
        <v>79</v>
      </c>
      <c r="AP72" s="8">
        <f>VLOOKUP(AO72,'握力判定　女性用（変更厳禁）'!$B$11:$C$16,2,TRUE)</f>
        <v>0</v>
      </c>
      <c r="AR72" s="8">
        <f>VLOOKUP(AQ72,'長座位体前屈判定　女性用（変更厳禁）'!$B$11:$C$16,2,TRUE)</f>
        <v>0</v>
      </c>
      <c r="AT72" s="8">
        <f>VLOOKUP(AS72,'開眼片足立ち判定　女性（変更厳禁）'!$B$11:$C$16,2,TRUE)</f>
        <v>0</v>
      </c>
      <c r="AV72" s="8">
        <f>VLOOKUP(AU72,'5m歩行判定　女性（変更厳禁）'!$B$11:$C$16,2,TRUE)</f>
        <v>5</v>
      </c>
      <c r="AX72" s="8">
        <f>VLOOKUP(AW72,'TUG判定　女性（変更厳禁）'!$B$11:$C$16,2,TRUE)</f>
        <v>5</v>
      </c>
      <c r="AZ72" s="8">
        <f>VLOOKUP(AY72,'ファンクショナルリーチ判定　女性（変更厳禁）'!$B$11:$C$16,2,TRUE)</f>
        <v>0</v>
      </c>
      <c r="BA72" s="81">
        <f t="shared" si="9"/>
        <v>10</v>
      </c>
      <c r="BB72" s="70"/>
      <c r="BC72" s="70"/>
      <c r="BD72" s="78"/>
      <c r="BE72" s="69"/>
      <c r="BF72" s="8"/>
      <c r="BG72" s="8"/>
      <c r="BH72" s="8"/>
      <c r="BI72" s="73"/>
    </row>
    <row r="73" spans="1:61">
      <c r="A73" s="3">
        <v>71</v>
      </c>
      <c r="F73" s="12" t="e">
        <f t="shared" si="6"/>
        <v>#DIV/0!</v>
      </c>
      <c r="H73" s="12" t="e">
        <f t="shared" si="7"/>
        <v>#DIV/0!</v>
      </c>
      <c r="K73" s="43"/>
      <c r="M73" s="45" t="s">
        <v>77</v>
      </c>
      <c r="O73" s="46" t="s">
        <v>79</v>
      </c>
      <c r="Q73" s="7">
        <f>VLOOKUP(P73,'握力判定　女性用（変更厳禁）'!$B$11:$C$16,2,TRUE)</f>
        <v>0</v>
      </c>
      <c r="S73" s="7">
        <f>VLOOKUP(R73,'長座位体前屈判定　女性用（変更厳禁）'!$B$11:$C$16,2,TRUE)</f>
        <v>0</v>
      </c>
      <c r="U73" s="7">
        <f>VLOOKUP(T73,'開眼片足立ち判定　女性（変更厳禁）'!$B$11:$C$16,2,TRUE)</f>
        <v>0</v>
      </c>
      <c r="W73" s="7">
        <f>VLOOKUP(V73,'5m歩行判定　女性（変更厳禁）'!$B$11:$C$16,2,TRUE)</f>
        <v>5</v>
      </c>
      <c r="Y73" s="7">
        <f>VLOOKUP(X73,'TUG判定　女性（変更厳禁）'!$B$11:$C$16,2,TRUE)</f>
        <v>5</v>
      </c>
      <c r="AA73" s="58">
        <f>VLOOKUP(Z73,'ファンクショナルリーチ判定　女性（変更厳禁）'!$B$11:$C$16,2,TRUE)</f>
        <v>0</v>
      </c>
      <c r="AB73" s="7">
        <f t="shared" si="8"/>
        <v>10</v>
      </c>
      <c r="AC73" s="63"/>
      <c r="AD73" s="63"/>
      <c r="AE73" s="67"/>
      <c r="AF73" s="61"/>
      <c r="AG73" s="7"/>
      <c r="AH73" s="7"/>
      <c r="AI73" s="7"/>
      <c r="AJ73" s="7"/>
      <c r="AL73" s="51" t="s">
        <v>77</v>
      </c>
      <c r="AN73" s="52" t="s">
        <v>79</v>
      </c>
      <c r="AP73" s="8">
        <f>VLOOKUP(AO73,'握力判定　女性用（変更厳禁）'!$B$11:$C$16,2,TRUE)</f>
        <v>0</v>
      </c>
      <c r="AR73" s="8">
        <f>VLOOKUP(AQ73,'長座位体前屈判定　女性用（変更厳禁）'!$B$11:$C$16,2,TRUE)</f>
        <v>0</v>
      </c>
      <c r="AT73" s="8">
        <f>VLOOKUP(AS73,'開眼片足立ち判定　女性（変更厳禁）'!$B$11:$C$16,2,TRUE)</f>
        <v>0</v>
      </c>
      <c r="AV73" s="8">
        <f>VLOOKUP(AU73,'5m歩行判定　女性（変更厳禁）'!$B$11:$C$16,2,TRUE)</f>
        <v>5</v>
      </c>
      <c r="AX73" s="8">
        <f>VLOOKUP(AW73,'TUG判定　女性（変更厳禁）'!$B$11:$C$16,2,TRUE)</f>
        <v>5</v>
      </c>
      <c r="AZ73" s="8">
        <f>VLOOKUP(AY73,'ファンクショナルリーチ判定　女性（変更厳禁）'!$B$11:$C$16,2,TRUE)</f>
        <v>0</v>
      </c>
      <c r="BA73" s="81">
        <f t="shared" si="9"/>
        <v>10</v>
      </c>
      <c r="BB73" s="70"/>
      <c r="BC73" s="70"/>
      <c r="BD73" s="78"/>
      <c r="BE73" s="69"/>
      <c r="BF73" s="8"/>
      <c r="BG73" s="8"/>
      <c r="BH73" s="8"/>
      <c r="BI73" s="73"/>
    </row>
    <row r="74" spans="1:61">
      <c r="A74" s="3">
        <v>72</v>
      </c>
      <c r="F74" s="12" t="e">
        <f t="shared" si="6"/>
        <v>#DIV/0!</v>
      </c>
      <c r="H74" s="12" t="e">
        <f t="shared" si="7"/>
        <v>#DIV/0!</v>
      </c>
      <c r="K74" s="43"/>
      <c r="M74" s="45" t="s">
        <v>77</v>
      </c>
      <c r="O74" s="46" t="s">
        <v>79</v>
      </c>
      <c r="Q74" s="7">
        <f>VLOOKUP(P74,'握力判定　女性用（変更厳禁）'!$B$11:$C$16,2,TRUE)</f>
        <v>0</v>
      </c>
      <c r="S74" s="7">
        <f>VLOOKUP(R74,'長座位体前屈判定　女性用（変更厳禁）'!$B$11:$C$16,2,TRUE)</f>
        <v>0</v>
      </c>
      <c r="U74" s="7">
        <f>VLOOKUP(T74,'開眼片足立ち判定　女性（変更厳禁）'!$B$11:$C$16,2,TRUE)</f>
        <v>0</v>
      </c>
      <c r="W74" s="7">
        <f>VLOOKUP(V74,'5m歩行判定　女性（変更厳禁）'!$B$11:$C$16,2,TRUE)</f>
        <v>5</v>
      </c>
      <c r="Y74" s="7">
        <f>VLOOKUP(X74,'TUG判定　女性（変更厳禁）'!$B$11:$C$16,2,TRUE)</f>
        <v>5</v>
      </c>
      <c r="AA74" s="58">
        <f>VLOOKUP(Z74,'ファンクショナルリーチ判定　女性（変更厳禁）'!$B$11:$C$16,2,TRUE)</f>
        <v>0</v>
      </c>
      <c r="AB74" s="7">
        <f t="shared" si="8"/>
        <v>10</v>
      </c>
      <c r="AC74" s="63"/>
      <c r="AD74" s="63"/>
      <c r="AE74" s="67"/>
      <c r="AF74" s="61"/>
      <c r="AG74" s="7"/>
      <c r="AH74" s="7"/>
      <c r="AI74" s="7"/>
      <c r="AJ74" s="7"/>
      <c r="AL74" s="51" t="s">
        <v>77</v>
      </c>
      <c r="AN74" s="52" t="s">
        <v>79</v>
      </c>
      <c r="AP74" s="8">
        <f>VLOOKUP(AO74,'握力判定　女性用（変更厳禁）'!$B$11:$C$16,2,TRUE)</f>
        <v>0</v>
      </c>
      <c r="AR74" s="8">
        <f>VLOOKUP(AQ74,'長座位体前屈判定　女性用（変更厳禁）'!$B$11:$C$16,2,TRUE)</f>
        <v>0</v>
      </c>
      <c r="AT74" s="8">
        <f>VLOOKUP(AS74,'開眼片足立ち判定　女性（変更厳禁）'!$B$11:$C$16,2,TRUE)</f>
        <v>0</v>
      </c>
      <c r="AV74" s="8">
        <f>VLOOKUP(AU74,'5m歩行判定　女性（変更厳禁）'!$B$11:$C$16,2,TRUE)</f>
        <v>5</v>
      </c>
      <c r="AX74" s="8">
        <f>VLOOKUP(AW74,'TUG判定　女性（変更厳禁）'!$B$11:$C$16,2,TRUE)</f>
        <v>5</v>
      </c>
      <c r="AZ74" s="8">
        <f>VLOOKUP(AY74,'ファンクショナルリーチ判定　女性（変更厳禁）'!$B$11:$C$16,2,TRUE)</f>
        <v>0</v>
      </c>
      <c r="BA74" s="81">
        <f t="shared" si="9"/>
        <v>10</v>
      </c>
      <c r="BB74" s="70"/>
      <c r="BC74" s="70"/>
      <c r="BD74" s="78"/>
      <c r="BE74" s="69"/>
      <c r="BF74" s="8"/>
      <c r="BG74" s="8"/>
      <c r="BH74" s="8"/>
      <c r="BI74" s="73"/>
    </row>
    <row r="75" spans="1:61">
      <c r="A75" s="3">
        <v>73</v>
      </c>
      <c r="F75" s="12" t="e">
        <f t="shared" si="6"/>
        <v>#DIV/0!</v>
      </c>
      <c r="H75" s="12" t="e">
        <f t="shared" si="7"/>
        <v>#DIV/0!</v>
      </c>
      <c r="K75" s="43"/>
      <c r="M75" s="45" t="s">
        <v>77</v>
      </c>
      <c r="O75" s="46" t="s">
        <v>79</v>
      </c>
      <c r="Q75" s="7">
        <f>VLOOKUP(P75,'握力判定　女性用（変更厳禁）'!$B$11:$C$16,2,TRUE)</f>
        <v>0</v>
      </c>
      <c r="S75" s="7">
        <f>VLOOKUP(R75,'長座位体前屈判定　女性用（変更厳禁）'!$B$11:$C$16,2,TRUE)</f>
        <v>0</v>
      </c>
      <c r="U75" s="7">
        <f>VLOOKUP(T75,'開眼片足立ち判定　女性（変更厳禁）'!$B$11:$C$16,2,TRUE)</f>
        <v>0</v>
      </c>
      <c r="W75" s="7">
        <f>VLOOKUP(V75,'5m歩行判定　女性（変更厳禁）'!$B$11:$C$16,2,TRUE)</f>
        <v>5</v>
      </c>
      <c r="Y75" s="7">
        <f>VLOOKUP(X75,'TUG判定　女性（変更厳禁）'!$B$11:$C$16,2,TRUE)</f>
        <v>5</v>
      </c>
      <c r="AA75" s="58">
        <f>VLOOKUP(Z75,'ファンクショナルリーチ判定　女性（変更厳禁）'!$B$11:$C$16,2,TRUE)</f>
        <v>0</v>
      </c>
      <c r="AB75" s="7">
        <f t="shared" si="8"/>
        <v>10</v>
      </c>
      <c r="AC75" s="63"/>
      <c r="AD75" s="63"/>
      <c r="AE75" s="67"/>
      <c r="AF75" s="61"/>
      <c r="AG75" s="7"/>
      <c r="AH75" s="7"/>
      <c r="AI75" s="7"/>
      <c r="AJ75" s="7"/>
      <c r="AL75" s="51" t="s">
        <v>77</v>
      </c>
      <c r="AN75" s="52" t="s">
        <v>79</v>
      </c>
      <c r="AP75" s="8">
        <f>VLOOKUP(AO75,'握力判定　女性用（変更厳禁）'!$B$11:$C$16,2,TRUE)</f>
        <v>0</v>
      </c>
      <c r="AR75" s="8">
        <f>VLOOKUP(AQ75,'長座位体前屈判定　女性用（変更厳禁）'!$B$11:$C$16,2,TRUE)</f>
        <v>0</v>
      </c>
      <c r="AT75" s="8">
        <f>VLOOKUP(AS75,'開眼片足立ち判定　女性（変更厳禁）'!$B$11:$C$16,2,TRUE)</f>
        <v>0</v>
      </c>
      <c r="AV75" s="8">
        <f>VLOOKUP(AU75,'5m歩行判定　女性（変更厳禁）'!$B$11:$C$16,2,TRUE)</f>
        <v>5</v>
      </c>
      <c r="AX75" s="8">
        <f>VLOOKUP(AW75,'TUG判定　女性（変更厳禁）'!$B$11:$C$16,2,TRUE)</f>
        <v>5</v>
      </c>
      <c r="AZ75" s="8">
        <f>VLOOKUP(AY75,'ファンクショナルリーチ判定　女性（変更厳禁）'!$B$11:$C$16,2,TRUE)</f>
        <v>0</v>
      </c>
      <c r="BA75" s="81">
        <f t="shared" si="9"/>
        <v>10</v>
      </c>
      <c r="BB75" s="70"/>
      <c r="BC75" s="70"/>
      <c r="BD75" s="78"/>
      <c r="BE75" s="69"/>
      <c r="BF75" s="8"/>
      <c r="BG75" s="8"/>
      <c r="BH75" s="8"/>
      <c r="BI75" s="73"/>
    </row>
    <row r="76" spans="1:61">
      <c r="A76" s="3">
        <v>74</v>
      </c>
      <c r="F76" s="12" t="e">
        <f t="shared" si="6"/>
        <v>#DIV/0!</v>
      </c>
      <c r="H76" s="12" t="e">
        <f t="shared" si="7"/>
        <v>#DIV/0!</v>
      </c>
      <c r="K76" s="43"/>
      <c r="M76" s="45" t="s">
        <v>77</v>
      </c>
      <c r="O76" s="46" t="s">
        <v>79</v>
      </c>
      <c r="Q76" s="7">
        <f>VLOOKUP(P76,'握力判定　女性用（変更厳禁）'!$B$11:$C$16,2,TRUE)</f>
        <v>0</v>
      </c>
      <c r="S76" s="7">
        <f>VLOOKUP(R76,'長座位体前屈判定　女性用（変更厳禁）'!$B$11:$C$16,2,TRUE)</f>
        <v>0</v>
      </c>
      <c r="U76" s="7">
        <f>VLOOKUP(T76,'開眼片足立ち判定　女性（変更厳禁）'!$B$11:$C$16,2,TRUE)</f>
        <v>0</v>
      </c>
      <c r="W76" s="7">
        <f>VLOOKUP(V76,'5m歩行判定　女性（変更厳禁）'!$B$11:$C$16,2,TRUE)</f>
        <v>5</v>
      </c>
      <c r="Y76" s="7">
        <f>VLOOKUP(X76,'TUG判定　女性（変更厳禁）'!$B$11:$C$16,2,TRUE)</f>
        <v>5</v>
      </c>
      <c r="AA76" s="58">
        <f>VLOOKUP(Z76,'ファンクショナルリーチ判定　女性（変更厳禁）'!$B$11:$C$16,2,TRUE)</f>
        <v>0</v>
      </c>
      <c r="AB76" s="7">
        <f t="shared" si="8"/>
        <v>10</v>
      </c>
      <c r="AC76" s="63"/>
      <c r="AD76" s="63"/>
      <c r="AE76" s="67"/>
      <c r="AF76" s="61"/>
      <c r="AG76" s="7"/>
      <c r="AH76" s="7"/>
      <c r="AI76" s="7"/>
      <c r="AJ76" s="7"/>
      <c r="AL76" s="51" t="s">
        <v>77</v>
      </c>
      <c r="AN76" s="52" t="s">
        <v>79</v>
      </c>
      <c r="AP76" s="8">
        <f>VLOOKUP(AO76,'握力判定　女性用（変更厳禁）'!$B$11:$C$16,2,TRUE)</f>
        <v>0</v>
      </c>
      <c r="AR76" s="8">
        <f>VLOOKUP(AQ76,'長座位体前屈判定　女性用（変更厳禁）'!$B$11:$C$16,2,TRUE)</f>
        <v>0</v>
      </c>
      <c r="AT76" s="8">
        <f>VLOOKUP(AS76,'開眼片足立ち判定　女性（変更厳禁）'!$B$11:$C$16,2,TRUE)</f>
        <v>0</v>
      </c>
      <c r="AV76" s="8">
        <f>VLOOKUP(AU76,'5m歩行判定　女性（変更厳禁）'!$B$11:$C$16,2,TRUE)</f>
        <v>5</v>
      </c>
      <c r="AX76" s="8">
        <f>VLOOKUP(AW76,'TUG判定　女性（変更厳禁）'!$B$11:$C$16,2,TRUE)</f>
        <v>5</v>
      </c>
      <c r="AZ76" s="8">
        <f>VLOOKUP(AY76,'ファンクショナルリーチ判定　女性（変更厳禁）'!$B$11:$C$16,2,TRUE)</f>
        <v>0</v>
      </c>
      <c r="BA76" s="81">
        <f t="shared" si="9"/>
        <v>10</v>
      </c>
      <c r="BB76" s="70"/>
      <c r="BC76" s="70"/>
      <c r="BD76" s="78"/>
      <c r="BE76" s="69"/>
      <c r="BF76" s="8"/>
      <c r="BG76" s="8"/>
      <c r="BH76" s="8"/>
      <c r="BI76" s="73"/>
    </row>
    <row r="77" spans="1:61">
      <c r="A77" s="3">
        <v>75</v>
      </c>
      <c r="F77" s="12" t="e">
        <f t="shared" si="6"/>
        <v>#DIV/0!</v>
      </c>
      <c r="H77" s="12" t="e">
        <f t="shared" si="7"/>
        <v>#DIV/0!</v>
      </c>
      <c r="K77" s="43"/>
      <c r="M77" s="45" t="s">
        <v>77</v>
      </c>
      <c r="O77" s="46" t="s">
        <v>79</v>
      </c>
      <c r="Q77" s="7">
        <f>VLOOKUP(P77,'握力判定　女性用（変更厳禁）'!$B$11:$C$16,2,TRUE)</f>
        <v>0</v>
      </c>
      <c r="S77" s="7">
        <f>VLOOKUP(R77,'長座位体前屈判定　女性用（変更厳禁）'!$B$11:$C$16,2,TRUE)</f>
        <v>0</v>
      </c>
      <c r="U77" s="7">
        <f>VLOOKUP(T77,'開眼片足立ち判定　女性（変更厳禁）'!$B$11:$C$16,2,TRUE)</f>
        <v>0</v>
      </c>
      <c r="W77" s="7">
        <f>VLOOKUP(V77,'5m歩行判定　女性（変更厳禁）'!$B$11:$C$16,2,TRUE)</f>
        <v>5</v>
      </c>
      <c r="Y77" s="7">
        <f>VLOOKUP(X77,'TUG判定　女性（変更厳禁）'!$B$11:$C$16,2,TRUE)</f>
        <v>5</v>
      </c>
      <c r="AA77" s="58">
        <f>VLOOKUP(Z77,'ファンクショナルリーチ判定　女性（変更厳禁）'!$B$11:$C$16,2,TRUE)</f>
        <v>0</v>
      </c>
      <c r="AB77" s="7">
        <f t="shared" si="8"/>
        <v>10</v>
      </c>
      <c r="AC77" s="63"/>
      <c r="AD77" s="63"/>
      <c r="AE77" s="67"/>
      <c r="AF77" s="61"/>
      <c r="AG77" s="7"/>
      <c r="AH77" s="7"/>
      <c r="AI77" s="7"/>
      <c r="AJ77" s="7"/>
      <c r="AL77" s="51" t="s">
        <v>77</v>
      </c>
      <c r="AN77" s="52" t="s">
        <v>79</v>
      </c>
      <c r="AP77" s="8">
        <f>VLOOKUP(AO77,'握力判定　女性用（変更厳禁）'!$B$11:$C$16,2,TRUE)</f>
        <v>0</v>
      </c>
      <c r="AR77" s="8">
        <f>VLOOKUP(AQ77,'長座位体前屈判定　女性用（変更厳禁）'!$B$11:$C$16,2,TRUE)</f>
        <v>0</v>
      </c>
      <c r="AT77" s="8">
        <f>VLOOKUP(AS77,'開眼片足立ち判定　女性（変更厳禁）'!$B$11:$C$16,2,TRUE)</f>
        <v>0</v>
      </c>
      <c r="AV77" s="8">
        <f>VLOOKUP(AU77,'5m歩行判定　女性（変更厳禁）'!$B$11:$C$16,2,TRUE)</f>
        <v>5</v>
      </c>
      <c r="AX77" s="8">
        <f>VLOOKUP(AW77,'TUG判定　女性（変更厳禁）'!$B$11:$C$16,2,TRUE)</f>
        <v>5</v>
      </c>
      <c r="AZ77" s="8">
        <f>VLOOKUP(AY77,'ファンクショナルリーチ判定　女性（変更厳禁）'!$B$11:$C$16,2,TRUE)</f>
        <v>0</v>
      </c>
      <c r="BA77" s="81">
        <f t="shared" si="9"/>
        <v>10</v>
      </c>
      <c r="BB77" s="70"/>
      <c r="BC77" s="70"/>
      <c r="BD77" s="78"/>
      <c r="BE77" s="69"/>
      <c r="BF77" s="8"/>
      <c r="BG77" s="8"/>
      <c r="BH77" s="8"/>
      <c r="BI77" s="73"/>
    </row>
    <row r="78" spans="1:61">
      <c r="A78" s="3">
        <v>76</v>
      </c>
      <c r="F78" s="12" t="e">
        <f t="shared" si="6"/>
        <v>#DIV/0!</v>
      </c>
      <c r="H78" s="12" t="e">
        <f t="shared" si="7"/>
        <v>#DIV/0!</v>
      </c>
      <c r="K78" s="43"/>
      <c r="M78" s="45" t="s">
        <v>77</v>
      </c>
      <c r="O78" s="46" t="s">
        <v>79</v>
      </c>
      <c r="Q78" s="7">
        <f>VLOOKUP(P78,'握力判定　女性用（変更厳禁）'!$B$11:$C$16,2,TRUE)</f>
        <v>0</v>
      </c>
      <c r="S78" s="7">
        <f>VLOOKUP(R78,'長座位体前屈判定　女性用（変更厳禁）'!$B$11:$C$16,2,TRUE)</f>
        <v>0</v>
      </c>
      <c r="U78" s="7">
        <f>VLOOKUP(T78,'開眼片足立ち判定　女性（変更厳禁）'!$B$11:$C$16,2,TRUE)</f>
        <v>0</v>
      </c>
      <c r="W78" s="7">
        <f>VLOOKUP(V78,'5m歩行判定　女性（変更厳禁）'!$B$11:$C$16,2,TRUE)</f>
        <v>5</v>
      </c>
      <c r="Y78" s="7">
        <f>VLOOKUP(X78,'TUG判定　女性（変更厳禁）'!$B$11:$C$16,2,TRUE)</f>
        <v>5</v>
      </c>
      <c r="AA78" s="58">
        <f>VLOOKUP(Z78,'ファンクショナルリーチ判定　女性（変更厳禁）'!$B$11:$C$16,2,TRUE)</f>
        <v>0</v>
      </c>
      <c r="AB78" s="7">
        <f t="shared" si="8"/>
        <v>10</v>
      </c>
      <c r="AC78" s="63"/>
      <c r="AD78" s="63"/>
      <c r="AE78" s="67"/>
      <c r="AF78" s="61"/>
      <c r="AG78" s="7"/>
      <c r="AH78" s="7"/>
      <c r="AI78" s="7"/>
      <c r="AJ78" s="7"/>
      <c r="AL78" s="51" t="s">
        <v>77</v>
      </c>
      <c r="AN78" s="52" t="s">
        <v>79</v>
      </c>
      <c r="AP78" s="8">
        <f>VLOOKUP(AO78,'握力判定　女性用（変更厳禁）'!$B$11:$C$16,2,TRUE)</f>
        <v>0</v>
      </c>
      <c r="AR78" s="8">
        <f>VLOOKUP(AQ78,'長座位体前屈判定　女性用（変更厳禁）'!$B$11:$C$16,2,TRUE)</f>
        <v>0</v>
      </c>
      <c r="AT78" s="8">
        <f>VLOOKUP(AS78,'開眼片足立ち判定　女性（変更厳禁）'!$B$11:$C$16,2,TRUE)</f>
        <v>0</v>
      </c>
      <c r="AV78" s="8">
        <f>VLOOKUP(AU78,'5m歩行判定　女性（変更厳禁）'!$B$11:$C$16,2,TRUE)</f>
        <v>5</v>
      </c>
      <c r="AX78" s="8">
        <f>VLOOKUP(AW78,'TUG判定　女性（変更厳禁）'!$B$11:$C$16,2,TRUE)</f>
        <v>5</v>
      </c>
      <c r="AZ78" s="8">
        <f>VLOOKUP(AY78,'ファンクショナルリーチ判定　女性（変更厳禁）'!$B$11:$C$16,2,TRUE)</f>
        <v>0</v>
      </c>
      <c r="BA78" s="81">
        <f t="shared" si="9"/>
        <v>10</v>
      </c>
      <c r="BB78" s="70"/>
      <c r="BC78" s="70"/>
      <c r="BD78" s="78"/>
      <c r="BE78" s="69"/>
      <c r="BF78" s="8"/>
      <c r="BG78" s="8"/>
      <c r="BH78" s="8"/>
      <c r="BI78" s="73"/>
    </row>
    <row r="79" spans="1:61">
      <c r="A79" s="3">
        <v>77</v>
      </c>
      <c r="F79" s="12" t="e">
        <f t="shared" si="6"/>
        <v>#DIV/0!</v>
      </c>
      <c r="H79" s="12" t="e">
        <f t="shared" si="7"/>
        <v>#DIV/0!</v>
      </c>
      <c r="K79" s="43"/>
      <c r="M79" s="45" t="s">
        <v>77</v>
      </c>
      <c r="O79" s="46" t="s">
        <v>79</v>
      </c>
      <c r="Q79" s="7">
        <f>VLOOKUP(P79,'握力判定　女性用（変更厳禁）'!$B$11:$C$16,2,TRUE)</f>
        <v>0</v>
      </c>
      <c r="S79" s="7">
        <f>VLOOKUP(R79,'長座位体前屈判定　女性用（変更厳禁）'!$B$11:$C$16,2,TRUE)</f>
        <v>0</v>
      </c>
      <c r="U79" s="7">
        <f>VLOOKUP(T79,'開眼片足立ち判定　女性（変更厳禁）'!$B$11:$C$16,2,TRUE)</f>
        <v>0</v>
      </c>
      <c r="W79" s="7">
        <f>VLOOKUP(V79,'5m歩行判定　女性（変更厳禁）'!$B$11:$C$16,2,TRUE)</f>
        <v>5</v>
      </c>
      <c r="Y79" s="7">
        <f>VLOOKUP(X79,'TUG判定　女性（変更厳禁）'!$B$11:$C$16,2,TRUE)</f>
        <v>5</v>
      </c>
      <c r="AA79" s="58">
        <f>VLOOKUP(Z79,'ファンクショナルリーチ判定　女性（変更厳禁）'!$B$11:$C$16,2,TRUE)</f>
        <v>0</v>
      </c>
      <c r="AB79" s="7">
        <f t="shared" si="8"/>
        <v>10</v>
      </c>
      <c r="AC79" s="63"/>
      <c r="AD79" s="63"/>
      <c r="AE79" s="67"/>
      <c r="AF79" s="61"/>
      <c r="AG79" s="7"/>
      <c r="AH79" s="7"/>
      <c r="AI79" s="7"/>
      <c r="AJ79" s="7"/>
      <c r="AL79" s="51" t="s">
        <v>77</v>
      </c>
      <c r="AN79" s="52" t="s">
        <v>79</v>
      </c>
      <c r="AP79" s="8">
        <f>VLOOKUP(AO79,'握力判定　女性用（変更厳禁）'!$B$11:$C$16,2,TRUE)</f>
        <v>0</v>
      </c>
      <c r="AR79" s="8">
        <f>VLOOKUP(AQ79,'長座位体前屈判定　女性用（変更厳禁）'!$B$11:$C$16,2,TRUE)</f>
        <v>0</v>
      </c>
      <c r="AT79" s="8">
        <f>VLOOKUP(AS79,'開眼片足立ち判定　女性（変更厳禁）'!$B$11:$C$16,2,TRUE)</f>
        <v>0</v>
      </c>
      <c r="AV79" s="8">
        <f>VLOOKUP(AU79,'5m歩行判定　女性（変更厳禁）'!$B$11:$C$16,2,TRUE)</f>
        <v>5</v>
      </c>
      <c r="AX79" s="8">
        <f>VLOOKUP(AW79,'TUG判定　女性（変更厳禁）'!$B$11:$C$16,2,TRUE)</f>
        <v>5</v>
      </c>
      <c r="AZ79" s="8">
        <f>VLOOKUP(AY79,'ファンクショナルリーチ判定　女性（変更厳禁）'!$B$11:$C$16,2,TRUE)</f>
        <v>0</v>
      </c>
      <c r="BA79" s="81">
        <f t="shared" si="9"/>
        <v>10</v>
      </c>
      <c r="BB79" s="70"/>
      <c r="BC79" s="70"/>
      <c r="BD79" s="78"/>
      <c r="BE79" s="69"/>
      <c r="BF79" s="8"/>
      <c r="BG79" s="8"/>
      <c r="BH79" s="8"/>
      <c r="BI79" s="73"/>
    </row>
    <row r="80" spans="1:61">
      <c r="A80" s="3">
        <v>78</v>
      </c>
      <c r="F80" s="12" t="e">
        <f t="shared" si="6"/>
        <v>#DIV/0!</v>
      </c>
      <c r="H80" s="12" t="e">
        <f t="shared" si="7"/>
        <v>#DIV/0!</v>
      </c>
      <c r="K80" s="43"/>
      <c r="M80" s="45" t="s">
        <v>77</v>
      </c>
      <c r="O80" s="46" t="s">
        <v>79</v>
      </c>
      <c r="Q80" s="7">
        <f>VLOOKUP(P80,'握力判定　女性用（変更厳禁）'!$B$11:$C$16,2,TRUE)</f>
        <v>0</v>
      </c>
      <c r="S80" s="7">
        <f>VLOOKUP(R80,'長座位体前屈判定　女性用（変更厳禁）'!$B$11:$C$16,2,TRUE)</f>
        <v>0</v>
      </c>
      <c r="U80" s="7">
        <f>VLOOKUP(T80,'開眼片足立ち判定　女性（変更厳禁）'!$B$11:$C$16,2,TRUE)</f>
        <v>0</v>
      </c>
      <c r="W80" s="7">
        <f>VLOOKUP(V80,'5m歩行判定　女性（変更厳禁）'!$B$11:$C$16,2,TRUE)</f>
        <v>5</v>
      </c>
      <c r="Y80" s="7">
        <f>VLOOKUP(X80,'TUG判定　女性（変更厳禁）'!$B$11:$C$16,2,TRUE)</f>
        <v>5</v>
      </c>
      <c r="AA80" s="58">
        <f>VLOOKUP(Z80,'ファンクショナルリーチ判定　女性（変更厳禁）'!$B$11:$C$16,2,TRUE)</f>
        <v>0</v>
      </c>
      <c r="AB80" s="7">
        <f t="shared" si="8"/>
        <v>10</v>
      </c>
      <c r="AC80" s="63"/>
      <c r="AD80" s="63"/>
      <c r="AE80" s="67"/>
      <c r="AF80" s="61"/>
      <c r="AG80" s="7"/>
      <c r="AH80" s="7"/>
      <c r="AI80" s="7"/>
      <c r="AJ80" s="7"/>
      <c r="AL80" s="51" t="s">
        <v>77</v>
      </c>
      <c r="AN80" s="52" t="s">
        <v>79</v>
      </c>
      <c r="AP80" s="8">
        <f>VLOOKUP(AO80,'握力判定　女性用（変更厳禁）'!$B$11:$C$16,2,TRUE)</f>
        <v>0</v>
      </c>
      <c r="AR80" s="8">
        <f>VLOOKUP(AQ80,'長座位体前屈判定　女性用（変更厳禁）'!$B$11:$C$16,2,TRUE)</f>
        <v>0</v>
      </c>
      <c r="AT80" s="8">
        <f>VLOOKUP(AS80,'開眼片足立ち判定　女性（変更厳禁）'!$B$11:$C$16,2,TRUE)</f>
        <v>0</v>
      </c>
      <c r="AV80" s="8">
        <f>VLOOKUP(AU80,'5m歩行判定　女性（変更厳禁）'!$B$11:$C$16,2,TRUE)</f>
        <v>5</v>
      </c>
      <c r="AX80" s="8">
        <f>VLOOKUP(AW80,'TUG判定　女性（変更厳禁）'!$B$11:$C$16,2,TRUE)</f>
        <v>5</v>
      </c>
      <c r="AZ80" s="8">
        <f>VLOOKUP(AY80,'ファンクショナルリーチ判定　女性（変更厳禁）'!$B$11:$C$16,2,TRUE)</f>
        <v>0</v>
      </c>
      <c r="BA80" s="81">
        <f t="shared" si="9"/>
        <v>10</v>
      </c>
      <c r="BB80" s="70"/>
      <c r="BC80" s="70"/>
      <c r="BD80" s="78"/>
      <c r="BE80" s="69"/>
      <c r="BF80" s="8"/>
      <c r="BG80" s="8"/>
      <c r="BH80" s="8"/>
      <c r="BI80" s="73"/>
    </row>
    <row r="81" spans="1:61">
      <c r="A81" s="3">
        <v>79</v>
      </c>
      <c r="F81" s="12" t="e">
        <f t="shared" si="6"/>
        <v>#DIV/0!</v>
      </c>
      <c r="H81" s="12" t="e">
        <f t="shared" si="7"/>
        <v>#DIV/0!</v>
      </c>
      <c r="K81" s="43"/>
      <c r="M81" s="45" t="s">
        <v>77</v>
      </c>
      <c r="O81" s="46" t="s">
        <v>79</v>
      </c>
      <c r="Q81" s="7">
        <f>VLOOKUP(P81,'握力判定　女性用（変更厳禁）'!$B$11:$C$16,2,TRUE)</f>
        <v>0</v>
      </c>
      <c r="S81" s="7">
        <f>VLOOKUP(R81,'長座位体前屈判定　女性用（変更厳禁）'!$B$11:$C$16,2,TRUE)</f>
        <v>0</v>
      </c>
      <c r="U81" s="7">
        <f>VLOOKUP(T81,'開眼片足立ち判定　女性（変更厳禁）'!$B$11:$C$16,2,TRUE)</f>
        <v>0</v>
      </c>
      <c r="W81" s="7">
        <f>VLOOKUP(V81,'5m歩行判定　女性（変更厳禁）'!$B$11:$C$16,2,TRUE)</f>
        <v>5</v>
      </c>
      <c r="Y81" s="7">
        <f>VLOOKUP(X81,'TUG判定　女性（変更厳禁）'!$B$11:$C$16,2,TRUE)</f>
        <v>5</v>
      </c>
      <c r="AA81" s="58">
        <f>VLOOKUP(Z81,'ファンクショナルリーチ判定　女性（変更厳禁）'!$B$11:$C$16,2,TRUE)</f>
        <v>0</v>
      </c>
      <c r="AB81" s="7">
        <f t="shared" si="8"/>
        <v>10</v>
      </c>
      <c r="AC81" s="63"/>
      <c r="AD81" s="63"/>
      <c r="AE81" s="67"/>
      <c r="AF81" s="61"/>
      <c r="AG81" s="7"/>
      <c r="AH81" s="7"/>
      <c r="AI81" s="7"/>
      <c r="AJ81" s="7"/>
      <c r="AL81" s="51" t="s">
        <v>77</v>
      </c>
      <c r="AN81" s="52" t="s">
        <v>79</v>
      </c>
      <c r="AP81" s="8">
        <f>VLOOKUP(AO81,'握力判定　女性用（変更厳禁）'!$B$11:$C$16,2,TRUE)</f>
        <v>0</v>
      </c>
      <c r="AR81" s="8">
        <f>VLOOKUP(AQ81,'長座位体前屈判定　女性用（変更厳禁）'!$B$11:$C$16,2,TRUE)</f>
        <v>0</v>
      </c>
      <c r="AT81" s="8">
        <f>VLOOKUP(AS81,'開眼片足立ち判定　女性（変更厳禁）'!$B$11:$C$16,2,TRUE)</f>
        <v>0</v>
      </c>
      <c r="AV81" s="8">
        <f>VLOOKUP(AU81,'5m歩行判定　女性（変更厳禁）'!$B$11:$C$16,2,TRUE)</f>
        <v>5</v>
      </c>
      <c r="AX81" s="8">
        <f>VLOOKUP(AW81,'TUG判定　女性（変更厳禁）'!$B$11:$C$16,2,TRUE)</f>
        <v>5</v>
      </c>
      <c r="AZ81" s="8">
        <f>VLOOKUP(AY81,'ファンクショナルリーチ判定　女性（変更厳禁）'!$B$11:$C$16,2,TRUE)</f>
        <v>0</v>
      </c>
      <c r="BA81" s="81">
        <f t="shared" si="9"/>
        <v>10</v>
      </c>
      <c r="BB81" s="70"/>
      <c r="BC81" s="70"/>
      <c r="BD81" s="78"/>
      <c r="BE81" s="69"/>
      <c r="BF81" s="8"/>
      <c r="BG81" s="8"/>
      <c r="BH81" s="8"/>
      <c r="BI81" s="73"/>
    </row>
    <row r="82" spans="1:61">
      <c r="A82" s="3">
        <v>80</v>
      </c>
      <c r="F82" s="12" t="e">
        <f t="shared" si="6"/>
        <v>#DIV/0!</v>
      </c>
      <c r="H82" s="12" t="e">
        <f t="shared" si="7"/>
        <v>#DIV/0!</v>
      </c>
      <c r="K82" s="43"/>
      <c r="M82" s="45" t="s">
        <v>77</v>
      </c>
      <c r="O82" s="46" t="s">
        <v>79</v>
      </c>
      <c r="Q82" s="7">
        <f>VLOOKUP(P82,'握力判定　女性用（変更厳禁）'!$B$11:$C$16,2,TRUE)</f>
        <v>0</v>
      </c>
      <c r="S82" s="7">
        <f>VLOOKUP(R82,'長座位体前屈判定　女性用（変更厳禁）'!$B$11:$C$16,2,TRUE)</f>
        <v>0</v>
      </c>
      <c r="U82" s="7">
        <f>VLOOKUP(T82,'開眼片足立ち判定　女性（変更厳禁）'!$B$11:$C$16,2,TRUE)</f>
        <v>0</v>
      </c>
      <c r="W82" s="7">
        <f>VLOOKUP(V82,'5m歩行判定　女性（変更厳禁）'!$B$11:$C$16,2,TRUE)</f>
        <v>5</v>
      </c>
      <c r="Y82" s="7">
        <f>VLOOKUP(X82,'TUG判定　女性（変更厳禁）'!$B$11:$C$16,2,TRUE)</f>
        <v>5</v>
      </c>
      <c r="AA82" s="58">
        <f>VLOOKUP(Z82,'ファンクショナルリーチ判定　女性（変更厳禁）'!$B$11:$C$16,2,TRUE)</f>
        <v>0</v>
      </c>
      <c r="AB82" s="7">
        <f t="shared" si="8"/>
        <v>10</v>
      </c>
      <c r="AC82" s="63"/>
      <c r="AD82" s="63"/>
      <c r="AE82" s="67"/>
      <c r="AF82" s="61"/>
      <c r="AG82" s="7"/>
      <c r="AH82" s="7"/>
      <c r="AI82" s="7"/>
      <c r="AJ82" s="7"/>
      <c r="AL82" s="51" t="s">
        <v>77</v>
      </c>
      <c r="AN82" s="52" t="s">
        <v>79</v>
      </c>
      <c r="AP82" s="8">
        <f>VLOOKUP(AO82,'握力判定　女性用（変更厳禁）'!$B$11:$C$16,2,TRUE)</f>
        <v>0</v>
      </c>
      <c r="AR82" s="8">
        <f>VLOOKUP(AQ82,'長座位体前屈判定　女性用（変更厳禁）'!$B$11:$C$16,2,TRUE)</f>
        <v>0</v>
      </c>
      <c r="AT82" s="8">
        <f>VLOOKUP(AS82,'開眼片足立ち判定　女性（変更厳禁）'!$B$11:$C$16,2,TRUE)</f>
        <v>0</v>
      </c>
      <c r="AV82" s="8">
        <f>VLOOKUP(AU82,'5m歩行判定　女性（変更厳禁）'!$B$11:$C$16,2,TRUE)</f>
        <v>5</v>
      </c>
      <c r="AX82" s="8">
        <f>VLOOKUP(AW82,'TUG判定　女性（変更厳禁）'!$B$11:$C$16,2,TRUE)</f>
        <v>5</v>
      </c>
      <c r="AZ82" s="8">
        <f>VLOOKUP(AY82,'ファンクショナルリーチ判定　女性（変更厳禁）'!$B$11:$C$16,2,TRUE)</f>
        <v>0</v>
      </c>
      <c r="BA82" s="81">
        <f t="shared" si="9"/>
        <v>10</v>
      </c>
      <c r="BB82" s="70"/>
      <c r="BC82" s="70"/>
      <c r="BD82" s="78"/>
      <c r="BE82" s="69"/>
      <c r="BF82" s="8"/>
      <c r="BG82" s="8"/>
      <c r="BH82" s="8"/>
      <c r="BI82" s="73"/>
    </row>
    <row r="83" spans="1:61">
      <c r="A83" s="3">
        <v>81</v>
      </c>
      <c r="F83" s="12" t="e">
        <f t="shared" si="6"/>
        <v>#DIV/0!</v>
      </c>
      <c r="H83" s="12" t="e">
        <f t="shared" si="7"/>
        <v>#DIV/0!</v>
      </c>
      <c r="K83" s="43"/>
      <c r="M83" s="45" t="s">
        <v>77</v>
      </c>
      <c r="O83" s="46" t="s">
        <v>79</v>
      </c>
      <c r="Q83" s="7">
        <f>VLOOKUP(P83,'握力判定　女性用（変更厳禁）'!$B$11:$C$16,2,TRUE)</f>
        <v>0</v>
      </c>
      <c r="S83" s="7">
        <f>VLOOKUP(R83,'長座位体前屈判定　女性用（変更厳禁）'!$B$11:$C$16,2,TRUE)</f>
        <v>0</v>
      </c>
      <c r="U83" s="7">
        <f>VLOOKUP(T83,'開眼片足立ち判定　女性（変更厳禁）'!$B$11:$C$16,2,TRUE)</f>
        <v>0</v>
      </c>
      <c r="W83" s="7">
        <f>VLOOKUP(V83,'5m歩行判定　女性（変更厳禁）'!$B$11:$C$16,2,TRUE)</f>
        <v>5</v>
      </c>
      <c r="Y83" s="7">
        <f>VLOOKUP(X83,'TUG判定　女性（変更厳禁）'!$B$11:$C$16,2,TRUE)</f>
        <v>5</v>
      </c>
      <c r="AA83" s="58">
        <f>VLOOKUP(Z83,'ファンクショナルリーチ判定　女性（変更厳禁）'!$B$11:$C$16,2,TRUE)</f>
        <v>0</v>
      </c>
      <c r="AB83" s="7">
        <f t="shared" si="8"/>
        <v>10</v>
      </c>
      <c r="AC83" s="63"/>
      <c r="AD83" s="63"/>
      <c r="AE83" s="67"/>
      <c r="AF83" s="61"/>
      <c r="AG83" s="7"/>
      <c r="AH83" s="7"/>
      <c r="AI83" s="7"/>
      <c r="AJ83" s="7"/>
      <c r="AL83" s="51" t="s">
        <v>77</v>
      </c>
      <c r="AN83" s="52" t="s">
        <v>79</v>
      </c>
      <c r="AP83" s="8">
        <f>VLOOKUP(AO83,'握力判定　女性用（変更厳禁）'!$B$11:$C$16,2,TRUE)</f>
        <v>0</v>
      </c>
      <c r="AR83" s="8">
        <f>VLOOKUP(AQ83,'長座位体前屈判定　女性用（変更厳禁）'!$B$11:$C$16,2,TRUE)</f>
        <v>0</v>
      </c>
      <c r="AT83" s="8">
        <f>VLOOKUP(AS83,'開眼片足立ち判定　女性（変更厳禁）'!$B$11:$C$16,2,TRUE)</f>
        <v>0</v>
      </c>
      <c r="AV83" s="8">
        <f>VLOOKUP(AU83,'5m歩行判定　女性（変更厳禁）'!$B$11:$C$16,2,TRUE)</f>
        <v>5</v>
      </c>
      <c r="AX83" s="8">
        <f>VLOOKUP(AW83,'TUG判定　女性（変更厳禁）'!$B$11:$C$16,2,TRUE)</f>
        <v>5</v>
      </c>
      <c r="AZ83" s="8">
        <f>VLOOKUP(AY83,'ファンクショナルリーチ判定　女性（変更厳禁）'!$B$11:$C$16,2,TRUE)</f>
        <v>0</v>
      </c>
      <c r="BA83" s="81">
        <f t="shared" si="9"/>
        <v>10</v>
      </c>
      <c r="BB83" s="70"/>
      <c r="BC83" s="70"/>
      <c r="BD83" s="78"/>
      <c r="BE83" s="69"/>
      <c r="BF83" s="8"/>
      <c r="BG83" s="8"/>
      <c r="BH83" s="8"/>
      <c r="BI83" s="73"/>
    </row>
    <row r="84" spans="1:61">
      <c r="A84" s="3">
        <v>82</v>
      </c>
      <c r="F84" s="12" t="e">
        <f t="shared" si="6"/>
        <v>#DIV/0!</v>
      </c>
      <c r="H84" s="12" t="e">
        <f t="shared" si="7"/>
        <v>#DIV/0!</v>
      </c>
      <c r="K84" s="43"/>
      <c r="M84" s="45" t="s">
        <v>77</v>
      </c>
      <c r="O84" s="46" t="s">
        <v>79</v>
      </c>
      <c r="Q84" s="7">
        <f>VLOOKUP(P84,'握力判定　女性用（変更厳禁）'!$B$11:$C$16,2,TRUE)</f>
        <v>0</v>
      </c>
      <c r="S84" s="7">
        <f>VLOOKUP(R84,'長座位体前屈判定　女性用（変更厳禁）'!$B$11:$C$16,2,TRUE)</f>
        <v>0</v>
      </c>
      <c r="U84" s="7">
        <f>VLOOKUP(T84,'開眼片足立ち判定　女性（変更厳禁）'!$B$11:$C$16,2,TRUE)</f>
        <v>0</v>
      </c>
      <c r="W84" s="7">
        <f>VLOOKUP(V84,'5m歩行判定　女性（変更厳禁）'!$B$11:$C$16,2,TRUE)</f>
        <v>5</v>
      </c>
      <c r="Y84" s="7">
        <f>VLOOKUP(X84,'TUG判定　女性（変更厳禁）'!$B$11:$C$16,2,TRUE)</f>
        <v>5</v>
      </c>
      <c r="AA84" s="58">
        <f>VLOOKUP(Z84,'ファンクショナルリーチ判定　女性（変更厳禁）'!$B$11:$C$16,2,TRUE)</f>
        <v>0</v>
      </c>
      <c r="AB84" s="7">
        <f t="shared" si="8"/>
        <v>10</v>
      </c>
      <c r="AC84" s="63"/>
      <c r="AD84" s="63"/>
      <c r="AE84" s="67"/>
      <c r="AF84" s="61"/>
      <c r="AG84" s="7"/>
      <c r="AH84" s="7"/>
      <c r="AI84" s="7"/>
      <c r="AJ84" s="7"/>
      <c r="AL84" s="51" t="s">
        <v>77</v>
      </c>
      <c r="AN84" s="52" t="s">
        <v>79</v>
      </c>
      <c r="AP84" s="8">
        <f>VLOOKUP(AO84,'握力判定　女性用（変更厳禁）'!$B$11:$C$16,2,TRUE)</f>
        <v>0</v>
      </c>
      <c r="AR84" s="8">
        <f>VLOOKUP(AQ84,'長座位体前屈判定　女性用（変更厳禁）'!$B$11:$C$16,2,TRUE)</f>
        <v>0</v>
      </c>
      <c r="AT84" s="8">
        <f>VLOOKUP(AS84,'開眼片足立ち判定　女性（変更厳禁）'!$B$11:$C$16,2,TRUE)</f>
        <v>0</v>
      </c>
      <c r="AV84" s="8">
        <f>VLOOKUP(AU84,'5m歩行判定　女性（変更厳禁）'!$B$11:$C$16,2,TRUE)</f>
        <v>5</v>
      </c>
      <c r="AX84" s="8">
        <f>VLOOKUP(AW84,'TUG判定　女性（変更厳禁）'!$B$11:$C$16,2,TRUE)</f>
        <v>5</v>
      </c>
      <c r="AZ84" s="8">
        <f>VLOOKUP(AY84,'ファンクショナルリーチ判定　女性（変更厳禁）'!$B$11:$C$16,2,TRUE)</f>
        <v>0</v>
      </c>
      <c r="BA84" s="81">
        <f t="shared" si="9"/>
        <v>10</v>
      </c>
      <c r="BB84" s="70"/>
      <c r="BC84" s="70"/>
      <c r="BD84" s="78"/>
      <c r="BE84" s="69"/>
      <c r="BF84" s="8"/>
      <c r="BG84" s="8"/>
      <c r="BH84" s="8"/>
      <c r="BI84" s="73"/>
    </row>
    <row r="85" spans="1:61">
      <c r="A85" s="3">
        <v>83</v>
      </c>
      <c r="F85" s="12" t="e">
        <f t="shared" si="6"/>
        <v>#DIV/0!</v>
      </c>
      <c r="H85" s="12" t="e">
        <f t="shared" si="7"/>
        <v>#DIV/0!</v>
      </c>
      <c r="K85" s="43"/>
      <c r="M85" s="45" t="s">
        <v>77</v>
      </c>
      <c r="O85" s="46" t="s">
        <v>79</v>
      </c>
      <c r="Q85" s="7">
        <f>VLOOKUP(P85,'握力判定　女性用（変更厳禁）'!$B$11:$C$16,2,TRUE)</f>
        <v>0</v>
      </c>
      <c r="S85" s="7">
        <f>VLOOKUP(R85,'長座位体前屈判定　女性用（変更厳禁）'!$B$11:$C$16,2,TRUE)</f>
        <v>0</v>
      </c>
      <c r="U85" s="7">
        <f>VLOOKUP(T85,'開眼片足立ち判定　女性（変更厳禁）'!$B$11:$C$16,2,TRUE)</f>
        <v>0</v>
      </c>
      <c r="W85" s="7">
        <f>VLOOKUP(V85,'5m歩行判定　女性（変更厳禁）'!$B$11:$C$16,2,TRUE)</f>
        <v>5</v>
      </c>
      <c r="Y85" s="7">
        <f>VLOOKUP(X85,'TUG判定　女性（変更厳禁）'!$B$11:$C$16,2,TRUE)</f>
        <v>5</v>
      </c>
      <c r="AA85" s="58">
        <f>VLOOKUP(Z85,'ファンクショナルリーチ判定　女性（変更厳禁）'!$B$11:$C$16,2,TRUE)</f>
        <v>0</v>
      </c>
      <c r="AB85" s="7">
        <f t="shared" si="8"/>
        <v>10</v>
      </c>
      <c r="AC85" s="63"/>
      <c r="AD85" s="63"/>
      <c r="AE85" s="67"/>
      <c r="AF85" s="61"/>
      <c r="AG85" s="7"/>
      <c r="AH85" s="7"/>
      <c r="AI85" s="7"/>
      <c r="AJ85" s="7"/>
      <c r="AL85" s="51" t="s">
        <v>77</v>
      </c>
      <c r="AN85" s="52" t="s">
        <v>79</v>
      </c>
      <c r="AP85" s="8">
        <f>VLOOKUP(AO85,'握力判定　女性用（変更厳禁）'!$B$11:$C$16,2,TRUE)</f>
        <v>0</v>
      </c>
      <c r="AR85" s="8">
        <f>VLOOKUP(AQ85,'長座位体前屈判定　女性用（変更厳禁）'!$B$11:$C$16,2,TRUE)</f>
        <v>0</v>
      </c>
      <c r="AT85" s="8">
        <f>VLOOKUP(AS85,'開眼片足立ち判定　女性（変更厳禁）'!$B$11:$C$16,2,TRUE)</f>
        <v>0</v>
      </c>
      <c r="AV85" s="8">
        <f>VLOOKUP(AU85,'5m歩行判定　女性（変更厳禁）'!$B$11:$C$16,2,TRUE)</f>
        <v>5</v>
      </c>
      <c r="AX85" s="8">
        <f>VLOOKUP(AW85,'TUG判定　女性（変更厳禁）'!$B$11:$C$16,2,TRUE)</f>
        <v>5</v>
      </c>
      <c r="AZ85" s="8">
        <f>VLOOKUP(AY85,'ファンクショナルリーチ判定　女性（変更厳禁）'!$B$11:$C$16,2,TRUE)</f>
        <v>0</v>
      </c>
      <c r="BA85" s="81">
        <f t="shared" si="9"/>
        <v>10</v>
      </c>
      <c r="BB85" s="70"/>
      <c r="BC85" s="70"/>
      <c r="BD85" s="78"/>
      <c r="BE85" s="69"/>
      <c r="BF85" s="8"/>
      <c r="BG85" s="8"/>
      <c r="BH85" s="8"/>
      <c r="BI85" s="73"/>
    </row>
    <row r="86" spans="1:61">
      <c r="A86" s="3">
        <v>84</v>
      </c>
      <c r="F86" s="12" t="e">
        <f t="shared" si="6"/>
        <v>#DIV/0!</v>
      </c>
      <c r="H86" s="12" t="e">
        <f t="shared" si="7"/>
        <v>#DIV/0!</v>
      </c>
      <c r="K86" s="43"/>
      <c r="M86" s="45" t="s">
        <v>77</v>
      </c>
      <c r="O86" s="46" t="s">
        <v>79</v>
      </c>
      <c r="Q86" s="7">
        <f>VLOOKUP(P86,'握力判定　女性用（変更厳禁）'!$B$11:$C$16,2,TRUE)</f>
        <v>0</v>
      </c>
      <c r="S86" s="7">
        <f>VLOOKUP(R86,'長座位体前屈判定　女性用（変更厳禁）'!$B$11:$C$16,2,TRUE)</f>
        <v>0</v>
      </c>
      <c r="U86" s="7">
        <f>VLOOKUP(T86,'開眼片足立ち判定　女性（変更厳禁）'!$B$11:$C$16,2,TRUE)</f>
        <v>0</v>
      </c>
      <c r="W86" s="7">
        <f>VLOOKUP(V86,'5m歩行判定　女性（変更厳禁）'!$B$11:$C$16,2,TRUE)</f>
        <v>5</v>
      </c>
      <c r="Y86" s="7">
        <f>VLOOKUP(X86,'TUG判定　女性（変更厳禁）'!$B$11:$C$16,2,TRUE)</f>
        <v>5</v>
      </c>
      <c r="AA86" s="58">
        <f>VLOOKUP(Z86,'ファンクショナルリーチ判定　女性（変更厳禁）'!$B$11:$C$16,2,TRUE)</f>
        <v>0</v>
      </c>
      <c r="AB86" s="7">
        <f t="shared" si="8"/>
        <v>10</v>
      </c>
      <c r="AC86" s="63"/>
      <c r="AD86" s="63"/>
      <c r="AE86" s="67"/>
      <c r="AF86" s="61"/>
      <c r="AG86" s="7"/>
      <c r="AH86" s="7"/>
      <c r="AI86" s="7"/>
      <c r="AJ86" s="7"/>
      <c r="AL86" s="51" t="s">
        <v>77</v>
      </c>
      <c r="AN86" s="52" t="s">
        <v>79</v>
      </c>
      <c r="AP86" s="8">
        <f>VLOOKUP(AO86,'握力判定　女性用（変更厳禁）'!$B$11:$C$16,2,TRUE)</f>
        <v>0</v>
      </c>
      <c r="AR86" s="8">
        <f>VLOOKUP(AQ86,'長座位体前屈判定　女性用（変更厳禁）'!$B$11:$C$16,2,TRUE)</f>
        <v>0</v>
      </c>
      <c r="AT86" s="8">
        <f>VLOOKUP(AS86,'開眼片足立ち判定　女性（変更厳禁）'!$B$11:$C$16,2,TRUE)</f>
        <v>0</v>
      </c>
      <c r="AV86" s="8">
        <f>VLOOKUP(AU86,'5m歩行判定　女性（変更厳禁）'!$B$11:$C$16,2,TRUE)</f>
        <v>5</v>
      </c>
      <c r="AX86" s="8">
        <f>VLOOKUP(AW86,'TUG判定　女性（変更厳禁）'!$B$11:$C$16,2,TRUE)</f>
        <v>5</v>
      </c>
      <c r="AZ86" s="8">
        <f>VLOOKUP(AY86,'ファンクショナルリーチ判定　女性（変更厳禁）'!$B$11:$C$16,2,TRUE)</f>
        <v>0</v>
      </c>
      <c r="BA86" s="81">
        <f t="shared" si="9"/>
        <v>10</v>
      </c>
      <c r="BB86" s="70"/>
      <c r="BC86" s="70"/>
      <c r="BD86" s="78"/>
      <c r="BE86" s="69"/>
      <c r="BF86" s="8"/>
      <c r="BG86" s="8"/>
      <c r="BH86" s="8"/>
      <c r="BI86" s="73"/>
    </row>
    <row r="87" spans="1:61">
      <c r="A87" s="3">
        <v>85</v>
      </c>
      <c r="F87" s="12" t="e">
        <f t="shared" si="6"/>
        <v>#DIV/0!</v>
      </c>
      <c r="H87" s="12" t="e">
        <f t="shared" si="7"/>
        <v>#DIV/0!</v>
      </c>
      <c r="K87" s="43"/>
      <c r="M87" s="45" t="s">
        <v>77</v>
      </c>
      <c r="O87" s="46" t="s">
        <v>79</v>
      </c>
      <c r="Q87" s="7">
        <f>VLOOKUP(P87,'握力判定　女性用（変更厳禁）'!$B$11:$C$16,2,TRUE)</f>
        <v>0</v>
      </c>
      <c r="S87" s="7">
        <f>VLOOKUP(R87,'長座位体前屈判定　女性用（変更厳禁）'!$B$11:$C$16,2,TRUE)</f>
        <v>0</v>
      </c>
      <c r="U87" s="7">
        <f>VLOOKUP(T87,'開眼片足立ち判定　女性（変更厳禁）'!$B$11:$C$16,2,TRUE)</f>
        <v>0</v>
      </c>
      <c r="W87" s="7">
        <f>VLOOKUP(V87,'5m歩行判定　女性（変更厳禁）'!$B$11:$C$16,2,TRUE)</f>
        <v>5</v>
      </c>
      <c r="Y87" s="7">
        <f>VLOOKUP(X87,'TUG判定　女性（変更厳禁）'!$B$11:$C$16,2,TRUE)</f>
        <v>5</v>
      </c>
      <c r="AA87" s="58">
        <f>VLOOKUP(Z87,'ファンクショナルリーチ判定　女性（変更厳禁）'!$B$11:$C$16,2,TRUE)</f>
        <v>0</v>
      </c>
      <c r="AB87" s="7">
        <f t="shared" si="8"/>
        <v>10</v>
      </c>
      <c r="AC87" s="63"/>
      <c r="AD87" s="63"/>
      <c r="AE87" s="67"/>
      <c r="AF87" s="61"/>
      <c r="AG87" s="7"/>
      <c r="AH87" s="7"/>
      <c r="AI87" s="7"/>
      <c r="AJ87" s="7"/>
      <c r="AL87" s="51" t="s">
        <v>77</v>
      </c>
      <c r="AN87" s="52" t="s">
        <v>79</v>
      </c>
      <c r="AP87" s="8">
        <f>VLOOKUP(AO87,'握力判定　女性用（変更厳禁）'!$B$11:$C$16,2,TRUE)</f>
        <v>0</v>
      </c>
      <c r="AR87" s="8">
        <f>VLOOKUP(AQ87,'長座位体前屈判定　女性用（変更厳禁）'!$B$11:$C$16,2,TRUE)</f>
        <v>0</v>
      </c>
      <c r="AT87" s="8">
        <f>VLOOKUP(AS87,'開眼片足立ち判定　女性（変更厳禁）'!$B$11:$C$16,2,TRUE)</f>
        <v>0</v>
      </c>
      <c r="AV87" s="8">
        <f>VLOOKUP(AU87,'5m歩行判定　女性（変更厳禁）'!$B$11:$C$16,2,TRUE)</f>
        <v>5</v>
      </c>
      <c r="AX87" s="8">
        <f>VLOOKUP(AW87,'TUG判定　女性（変更厳禁）'!$B$11:$C$16,2,TRUE)</f>
        <v>5</v>
      </c>
      <c r="AZ87" s="8">
        <f>VLOOKUP(AY87,'ファンクショナルリーチ判定　女性（変更厳禁）'!$B$11:$C$16,2,TRUE)</f>
        <v>0</v>
      </c>
      <c r="BA87" s="81">
        <f t="shared" si="9"/>
        <v>10</v>
      </c>
      <c r="BB87" s="70"/>
      <c r="BC87" s="70"/>
      <c r="BD87" s="78"/>
      <c r="BE87" s="69"/>
      <c r="BF87" s="8"/>
      <c r="BG87" s="8"/>
      <c r="BH87" s="8"/>
      <c r="BI87" s="73"/>
    </row>
    <row r="88" spans="1:61">
      <c r="A88" s="3">
        <v>86</v>
      </c>
      <c r="F88" s="12" t="e">
        <f t="shared" si="6"/>
        <v>#DIV/0!</v>
      </c>
      <c r="H88" s="12" t="e">
        <f t="shared" si="7"/>
        <v>#DIV/0!</v>
      </c>
      <c r="K88" s="43"/>
      <c r="M88" s="45" t="s">
        <v>77</v>
      </c>
      <c r="O88" s="46" t="s">
        <v>79</v>
      </c>
      <c r="Q88" s="7">
        <f>VLOOKUP(P88,'握力判定　女性用（変更厳禁）'!$B$11:$C$16,2,TRUE)</f>
        <v>0</v>
      </c>
      <c r="S88" s="7">
        <f>VLOOKUP(R88,'長座位体前屈判定　女性用（変更厳禁）'!$B$11:$C$16,2,TRUE)</f>
        <v>0</v>
      </c>
      <c r="U88" s="7">
        <f>VLOOKUP(T88,'開眼片足立ち判定　女性（変更厳禁）'!$B$11:$C$16,2,TRUE)</f>
        <v>0</v>
      </c>
      <c r="W88" s="7">
        <f>VLOOKUP(V88,'5m歩行判定　女性（変更厳禁）'!$B$11:$C$16,2,TRUE)</f>
        <v>5</v>
      </c>
      <c r="Y88" s="7">
        <f>VLOOKUP(X88,'TUG判定　女性（変更厳禁）'!$B$11:$C$16,2,TRUE)</f>
        <v>5</v>
      </c>
      <c r="AA88" s="58">
        <f>VLOOKUP(Z88,'ファンクショナルリーチ判定　女性（変更厳禁）'!$B$11:$C$16,2,TRUE)</f>
        <v>0</v>
      </c>
      <c r="AB88" s="7">
        <f t="shared" si="8"/>
        <v>10</v>
      </c>
      <c r="AC88" s="63"/>
      <c r="AD88" s="63"/>
      <c r="AE88" s="67"/>
      <c r="AF88" s="61"/>
      <c r="AG88" s="7"/>
      <c r="AH88" s="7"/>
      <c r="AI88" s="7"/>
      <c r="AJ88" s="7"/>
      <c r="AL88" s="51" t="s">
        <v>77</v>
      </c>
      <c r="AN88" s="52" t="s">
        <v>79</v>
      </c>
      <c r="AP88" s="8">
        <f>VLOOKUP(AO88,'握力判定　女性用（変更厳禁）'!$B$11:$C$16,2,TRUE)</f>
        <v>0</v>
      </c>
      <c r="AR88" s="8">
        <f>VLOOKUP(AQ88,'長座位体前屈判定　女性用（変更厳禁）'!$B$11:$C$16,2,TRUE)</f>
        <v>0</v>
      </c>
      <c r="AT88" s="8">
        <f>VLOOKUP(AS88,'開眼片足立ち判定　女性（変更厳禁）'!$B$11:$C$16,2,TRUE)</f>
        <v>0</v>
      </c>
      <c r="AV88" s="8">
        <f>VLOOKUP(AU88,'5m歩行判定　女性（変更厳禁）'!$B$11:$C$16,2,TRUE)</f>
        <v>5</v>
      </c>
      <c r="AX88" s="8">
        <f>VLOOKUP(AW88,'TUG判定　女性（変更厳禁）'!$B$11:$C$16,2,TRUE)</f>
        <v>5</v>
      </c>
      <c r="AZ88" s="8">
        <f>VLOOKUP(AY88,'ファンクショナルリーチ判定　女性（変更厳禁）'!$B$11:$C$16,2,TRUE)</f>
        <v>0</v>
      </c>
      <c r="BA88" s="81">
        <f t="shared" si="9"/>
        <v>10</v>
      </c>
      <c r="BB88" s="70"/>
      <c r="BC88" s="70"/>
      <c r="BD88" s="78"/>
      <c r="BE88" s="69"/>
      <c r="BF88" s="8"/>
      <c r="BG88" s="8"/>
      <c r="BH88" s="8"/>
      <c r="BI88" s="73"/>
    </row>
    <row r="89" spans="1:61">
      <c r="A89" s="3">
        <v>87</v>
      </c>
      <c r="F89" s="12" t="e">
        <f t="shared" si="6"/>
        <v>#DIV/0!</v>
      </c>
      <c r="H89" s="12" t="e">
        <f t="shared" si="7"/>
        <v>#DIV/0!</v>
      </c>
      <c r="K89" s="43"/>
      <c r="M89" s="45" t="s">
        <v>77</v>
      </c>
      <c r="O89" s="46" t="s">
        <v>79</v>
      </c>
      <c r="Q89" s="7">
        <f>VLOOKUP(P89,'握力判定　女性用（変更厳禁）'!$B$11:$C$16,2,TRUE)</f>
        <v>0</v>
      </c>
      <c r="S89" s="7">
        <f>VLOOKUP(R89,'長座位体前屈判定　女性用（変更厳禁）'!$B$11:$C$16,2,TRUE)</f>
        <v>0</v>
      </c>
      <c r="U89" s="7">
        <f>VLOOKUP(T89,'開眼片足立ち判定　女性（変更厳禁）'!$B$11:$C$16,2,TRUE)</f>
        <v>0</v>
      </c>
      <c r="W89" s="7">
        <f>VLOOKUP(V89,'5m歩行判定　女性（変更厳禁）'!$B$11:$C$16,2,TRUE)</f>
        <v>5</v>
      </c>
      <c r="Y89" s="7">
        <f>VLOOKUP(X89,'TUG判定　女性（変更厳禁）'!$B$11:$C$16,2,TRUE)</f>
        <v>5</v>
      </c>
      <c r="AA89" s="58">
        <f>VLOOKUP(Z89,'ファンクショナルリーチ判定　女性（変更厳禁）'!$B$11:$C$16,2,TRUE)</f>
        <v>0</v>
      </c>
      <c r="AB89" s="7">
        <f t="shared" si="8"/>
        <v>10</v>
      </c>
      <c r="AC89" s="63"/>
      <c r="AD89" s="63"/>
      <c r="AE89" s="67"/>
      <c r="AF89" s="61"/>
      <c r="AG89" s="7"/>
      <c r="AH89" s="7"/>
      <c r="AI89" s="7"/>
      <c r="AJ89" s="7"/>
      <c r="AL89" s="51" t="s">
        <v>77</v>
      </c>
      <c r="AN89" s="52" t="s">
        <v>79</v>
      </c>
      <c r="AP89" s="8">
        <f>VLOOKUP(AO89,'握力判定　女性用（変更厳禁）'!$B$11:$C$16,2,TRUE)</f>
        <v>0</v>
      </c>
      <c r="AR89" s="8">
        <f>VLOOKUP(AQ89,'長座位体前屈判定　女性用（変更厳禁）'!$B$11:$C$16,2,TRUE)</f>
        <v>0</v>
      </c>
      <c r="AT89" s="8">
        <f>VLOOKUP(AS89,'開眼片足立ち判定　女性（変更厳禁）'!$B$11:$C$16,2,TRUE)</f>
        <v>0</v>
      </c>
      <c r="AV89" s="8">
        <f>VLOOKUP(AU89,'5m歩行判定　女性（変更厳禁）'!$B$11:$C$16,2,TRUE)</f>
        <v>5</v>
      </c>
      <c r="AX89" s="8">
        <f>VLOOKUP(AW89,'TUG判定　女性（変更厳禁）'!$B$11:$C$16,2,TRUE)</f>
        <v>5</v>
      </c>
      <c r="AZ89" s="8">
        <f>VLOOKUP(AY89,'ファンクショナルリーチ判定　女性（変更厳禁）'!$B$11:$C$16,2,TRUE)</f>
        <v>0</v>
      </c>
      <c r="BA89" s="81">
        <f t="shared" si="9"/>
        <v>10</v>
      </c>
      <c r="BB89" s="70"/>
      <c r="BC89" s="70"/>
      <c r="BD89" s="78"/>
      <c r="BE89" s="69"/>
      <c r="BF89" s="8"/>
      <c r="BG89" s="8"/>
      <c r="BH89" s="8"/>
      <c r="BI89" s="73"/>
    </row>
    <row r="90" spans="1:61">
      <c r="A90" s="3">
        <v>88</v>
      </c>
      <c r="F90" s="12" t="e">
        <f t="shared" si="6"/>
        <v>#DIV/0!</v>
      </c>
      <c r="H90" s="12" t="e">
        <f t="shared" si="7"/>
        <v>#DIV/0!</v>
      </c>
      <c r="K90" s="43"/>
      <c r="M90" s="45" t="s">
        <v>77</v>
      </c>
      <c r="O90" s="46" t="s">
        <v>79</v>
      </c>
      <c r="Q90" s="7">
        <f>VLOOKUP(P90,'握力判定　女性用（変更厳禁）'!$B$11:$C$16,2,TRUE)</f>
        <v>0</v>
      </c>
      <c r="S90" s="7">
        <f>VLOOKUP(R90,'長座位体前屈判定　女性用（変更厳禁）'!$B$11:$C$16,2,TRUE)</f>
        <v>0</v>
      </c>
      <c r="U90" s="7">
        <f>VLOOKUP(T90,'開眼片足立ち判定　女性（変更厳禁）'!$B$11:$C$16,2,TRUE)</f>
        <v>0</v>
      </c>
      <c r="W90" s="7">
        <f>VLOOKUP(V90,'5m歩行判定　女性（変更厳禁）'!$B$11:$C$16,2,TRUE)</f>
        <v>5</v>
      </c>
      <c r="Y90" s="7">
        <f>VLOOKUP(X90,'TUG判定　女性（変更厳禁）'!$B$11:$C$16,2,TRUE)</f>
        <v>5</v>
      </c>
      <c r="AA90" s="58">
        <f>VLOOKUP(Z90,'ファンクショナルリーチ判定　女性（変更厳禁）'!$B$11:$C$16,2,TRUE)</f>
        <v>0</v>
      </c>
      <c r="AB90" s="7">
        <f t="shared" si="8"/>
        <v>10</v>
      </c>
      <c r="AC90" s="63"/>
      <c r="AD90" s="63"/>
      <c r="AE90" s="67"/>
      <c r="AF90" s="61"/>
      <c r="AG90" s="7"/>
      <c r="AH90" s="7"/>
      <c r="AI90" s="7"/>
      <c r="AJ90" s="7"/>
      <c r="AL90" s="51" t="s">
        <v>77</v>
      </c>
      <c r="AN90" s="52" t="s">
        <v>79</v>
      </c>
      <c r="AP90" s="8">
        <f>VLOOKUP(AO90,'握力判定　女性用（変更厳禁）'!$B$11:$C$16,2,TRUE)</f>
        <v>0</v>
      </c>
      <c r="AR90" s="8">
        <f>VLOOKUP(AQ90,'長座位体前屈判定　女性用（変更厳禁）'!$B$11:$C$16,2,TRUE)</f>
        <v>0</v>
      </c>
      <c r="AT90" s="8">
        <f>VLOOKUP(AS90,'開眼片足立ち判定　女性（変更厳禁）'!$B$11:$C$16,2,TRUE)</f>
        <v>0</v>
      </c>
      <c r="AV90" s="8">
        <f>VLOOKUP(AU90,'5m歩行判定　女性（変更厳禁）'!$B$11:$C$16,2,TRUE)</f>
        <v>5</v>
      </c>
      <c r="AX90" s="8">
        <f>VLOOKUP(AW90,'TUG判定　女性（変更厳禁）'!$B$11:$C$16,2,TRUE)</f>
        <v>5</v>
      </c>
      <c r="AZ90" s="8">
        <f>VLOOKUP(AY90,'ファンクショナルリーチ判定　女性（変更厳禁）'!$B$11:$C$16,2,TRUE)</f>
        <v>0</v>
      </c>
      <c r="BA90" s="81">
        <f t="shared" si="9"/>
        <v>10</v>
      </c>
      <c r="BB90" s="70"/>
      <c r="BC90" s="70"/>
      <c r="BD90" s="78"/>
      <c r="BE90" s="69"/>
      <c r="BF90" s="8"/>
      <c r="BG90" s="8"/>
      <c r="BH90" s="8"/>
      <c r="BI90" s="73"/>
    </row>
    <row r="91" spans="1:61">
      <c r="A91" s="3">
        <v>89</v>
      </c>
      <c r="F91" s="12" t="e">
        <f t="shared" si="6"/>
        <v>#DIV/0!</v>
      </c>
      <c r="H91" s="12" t="e">
        <f t="shared" si="7"/>
        <v>#DIV/0!</v>
      </c>
      <c r="K91" s="43"/>
      <c r="M91" s="45" t="s">
        <v>77</v>
      </c>
      <c r="O91" s="46" t="s">
        <v>79</v>
      </c>
      <c r="Q91" s="7">
        <f>VLOOKUP(P91,'握力判定　女性用（変更厳禁）'!$B$11:$C$16,2,TRUE)</f>
        <v>0</v>
      </c>
      <c r="S91" s="7">
        <f>VLOOKUP(R91,'長座位体前屈判定　女性用（変更厳禁）'!$B$11:$C$16,2,TRUE)</f>
        <v>0</v>
      </c>
      <c r="U91" s="7">
        <f>VLOOKUP(T91,'開眼片足立ち判定　女性（変更厳禁）'!$B$11:$C$16,2,TRUE)</f>
        <v>0</v>
      </c>
      <c r="W91" s="7">
        <f>VLOOKUP(V91,'5m歩行判定　女性（変更厳禁）'!$B$11:$C$16,2,TRUE)</f>
        <v>5</v>
      </c>
      <c r="Y91" s="7">
        <f>VLOOKUP(X91,'TUG判定　女性（変更厳禁）'!$B$11:$C$16,2,TRUE)</f>
        <v>5</v>
      </c>
      <c r="AA91" s="58">
        <f>VLOOKUP(Z91,'ファンクショナルリーチ判定　女性（変更厳禁）'!$B$11:$C$16,2,TRUE)</f>
        <v>0</v>
      </c>
      <c r="AB91" s="7">
        <f t="shared" si="8"/>
        <v>10</v>
      </c>
      <c r="AC91" s="63"/>
      <c r="AD91" s="63"/>
      <c r="AE91" s="67"/>
      <c r="AF91" s="61"/>
      <c r="AG91" s="7"/>
      <c r="AH91" s="7"/>
      <c r="AI91" s="7"/>
      <c r="AJ91" s="7"/>
      <c r="AL91" s="51" t="s">
        <v>77</v>
      </c>
      <c r="AN91" s="52" t="s">
        <v>79</v>
      </c>
      <c r="AP91" s="8">
        <f>VLOOKUP(AO91,'握力判定　女性用（変更厳禁）'!$B$11:$C$16,2,TRUE)</f>
        <v>0</v>
      </c>
      <c r="AR91" s="8">
        <f>VLOOKUP(AQ91,'長座位体前屈判定　女性用（変更厳禁）'!$B$11:$C$16,2,TRUE)</f>
        <v>0</v>
      </c>
      <c r="AT91" s="8">
        <f>VLOOKUP(AS91,'開眼片足立ち判定　女性（変更厳禁）'!$B$11:$C$16,2,TRUE)</f>
        <v>0</v>
      </c>
      <c r="AV91" s="8">
        <f>VLOOKUP(AU91,'5m歩行判定　女性（変更厳禁）'!$B$11:$C$16,2,TRUE)</f>
        <v>5</v>
      </c>
      <c r="AX91" s="8">
        <f>VLOOKUP(AW91,'TUG判定　女性（変更厳禁）'!$B$11:$C$16,2,TRUE)</f>
        <v>5</v>
      </c>
      <c r="AZ91" s="8">
        <f>VLOOKUP(AY91,'ファンクショナルリーチ判定　女性（変更厳禁）'!$B$11:$C$16,2,TRUE)</f>
        <v>0</v>
      </c>
      <c r="BA91" s="81">
        <f t="shared" si="9"/>
        <v>10</v>
      </c>
      <c r="BB91" s="70"/>
      <c r="BC91" s="70"/>
      <c r="BD91" s="78"/>
      <c r="BE91" s="69"/>
      <c r="BF91" s="8"/>
      <c r="BG91" s="8"/>
      <c r="BH91" s="8"/>
      <c r="BI91" s="73"/>
    </row>
    <row r="92" spans="1:61">
      <c r="A92" s="3">
        <v>90</v>
      </c>
      <c r="F92" s="12" t="e">
        <f t="shared" si="6"/>
        <v>#DIV/0!</v>
      </c>
      <c r="H92" s="12" t="e">
        <f t="shared" si="7"/>
        <v>#DIV/0!</v>
      </c>
      <c r="K92" s="43"/>
      <c r="M92" s="45" t="s">
        <v>77</v>
      </c>
      <c r="O92" s="46" t="s">
        <v>79</v>
      </c>
      <c r="Q92" s="7">
        <f>VLOOKUP(P92,'握力判定　女性用（変更厳禁）'!$B$11:$C$16,2,TRUE)</f>
        <v>0</v>
      </c>
      <c r="S92" s="7">
        <f>VLOOKUP(R92,'長座位体前屈判定　女性用（変更厳禁）'!$B$11:$C$16,2,TRUE)</f>
        <v>0</v>
      </c>
      <c r="U92" s="7">
        <f>VLOOKUP(T92,'開眼片足立ち判定　女性（変更厳禁）'!$B$11:$C$16,2,TRUE)</f>
        <v>0</v>
      </c>
      <c r="W92" s="7">
        <f>VLOOKUP(V92,'5m歩行判定　女性（変更厳禁）'!$B$11:$C$16,2,TRUE)</f>
        <v>5</v>
      </c>
      <c r="Y92" s="7">
        <f>VLOOKUP(X92,'TUG判定　女性（変更厳禁）'!$B$11:$C$16,2,TRUE)</f>
        <v>5</v>
      </c>
      <c r="AA92" s="58">
        <f>VLOOKUP(Z92,'ファンクショナルリーチ判定　女性（変更厳禁）'!$B$11:$C$16,2,TRUE)</f>
        <v>0</v>
      </c>
      <c r="AB92" s="7">
        <f t="shared" si="8"/>
        <v>10</v>
      </c>
      <c r="AC92" s="63"/>
      <c r="AD92" s="63"/>
      <c r="AE92" s="67"/>
      <c r="AF92" s="61"/>
      <c r="AG92" s="7"/>
      <c r="AH92" s="7"/>
      <c r="AI92" s="7"/>
      <c r="AJ92" s="7"/>
      <c r="AL92" s="51" t="s">
        <v>77</v>
      </c>
      <c r="AN92" s="52" t="s">
        <v>79</v>
      </c>
      <c r="AP92" s="8">
        <f>VLOOKUP(AO92,'握力判定　女性用（変更厳禁）'!$B$11:$C$16,2,TRUE)</f>
        <v>0</v>
      </c>
      <c r="AR92" s="8">
        <f>VLOOKUP(AQ92,'長座位体前屈判定　女性用（変更厳禁）'!$B$11:$C$16,2,TRUE)</f>
        <v>0</v>
      </c>
      <c r="AT92" s="8">
        <f>VLOOKUP(AS92,'開眼片足立ち判定　女性（変更厳禁）'!$B$11:$C$16,2,TRUE)</f>
        <v>0</v>
      </c>
      <c r="AV92" s="8">
        <f>VLOOKUP(AU92,'5m歩行判定　女性（変更厳禁）'!$B$11:$C$16,2,TRUE)</f>
        <v>5</v>
      </c>
      <c r="AX92" s="8">
        <f>VLOOKUP(AW92,'TUG判定　女性（変更厳禁）'!$B$11:$C$16,2,TRUE)</f>
        <v>5</v>
      </c>
      <c r="AZ92" s="8">
        <f>VLOOKUP(AY92,'ファンクショナルリーチ判定　女性（変更厳禁）'!$B$11:$C$16,2,TRUE)</f>
        <v>0</v>
      </c>
      <c r="BA92" s="81">
        <f t="shared" si="9"/>
        <v>10</v>
      </c>
      <c r="BB92" s="70"/>
      <c r="BC92" s="70"/>
      <c r="BD92" s="78"/>
      <c r="BE92" s="69"/>
      <c r="BF92" s="8"/>
      <c r="BG92" s="8"/>
      <c r="BH92" s="8"/>
      <c r="BI92" s="73"/>
    </row>
    <row r="93" spans="1:61">
      <c r="A93" s="3">
        <v>91</v>
      </c>
      <c r="F93" s="12" t="e">
        <f t="shared" si="6"/>
        <v>#DIV/0!</v>
      </c>
      <c r="H93" s="12" t="e">
        <f t="shared" si="7"/>
        <v>#DIV/0!</v>
      </c>
      <c r="K93" s="43"/>
      <c r="M93" s="45" t="s">
        <v>77</v>
      </c>
      <c r="O93" s="46" t="s">
        <v>79</v>
      </c>
      <c r="Q93" s="7">
        <f>VLOOKUP(P93,'握力判定　女性用（変更厳禁）'!$B$11:$C$16,2,TRUE)</f>
        <v>0</v>
      </c>
      <c r="S93" s="7">
        <f>VLOOKUP(R93,'長座位体前屈判定　女性用（変更厳禁）'!$B$11:$C$16,2,TRUE)</f>
        <v>0</v>
      </c>
      <c r="U93" s="7">
        <f>VLOOKUP(T93,'開眼片足立ち判定　女性（変更厳禁）'!$B$11:$C$16,2,TRUE)</f>
        <v>0</v>
      </c>
      <c r="W93" s="7">
        <f>VLOOKUP(V93,'5m歩行判定　女性（変更厳禁）'!$B$11:$C$16,2,TRUE)</f>
        <v>5</v>
      </c>
      <c r="Y93" s="7">
        <f>VLOOKUP(X93,'TUG判定　女性（変更厳禁）'!$B$11:$C$16,2,TRUE)</f>
        <v>5</v>
      </c>
      <c r="AA93" s="58">
        <f>VLOOKUP(Z93,'ファンクショナルリーチ判定　女性（変更厳禁）'!$B$11:$C$16,2,TRUE)</f>
        <v>0</v>
      </c>
      <c r="AB93" s="7">
        <f t="shared" si="8"/>
        <v>10</v>
      </c>
      <c r="AC93" s="63"/>
      <c r="AD93" s="63"/>
      <c r="AE93" s="67"/>
      <c r="AF93" s="61"/>
      <c r="AG93" s="7"/>
      <c r="AH93" s="7"/>
      <c r="AI93" s="7"/>
      <c r="AJ93" s="7"/>
      <c r="AL93" s="51" t="s">
        <v>77</v>
      </c>
      <c r="AN93" s="52" t="s">
        <v>79</v>
      </c>
      <c r="AP93" s="8">
        <f>VLOOKUP(AO93,'握力判定　女性用（変更厳禁）'!$B$11:$C$16,2,TRUE)</f>
        <v>0</v>
      </c>
      <c r="AR93" s="8">
        <f>VLOOKUP(AQ93,'長座位体前屈判定　女性用（変更厳禁）'!$B$11:$C$16,2,TRUE)</f>
        <v>0</v>
      </c>
      <c r="AT93" s="8">
        <f>VLOOKUP(AS93,'開眼片足立ち判定　女性（変更厳禁）'!$B$11:$C$16,2,TRUE)</f>
        <v>0</v>
      </c>
      <c r="AV93" s="8">
        <f>VLOOKUP(AU93,'5m歩行判定　女性（変更厳禁）'!$B$11:$C$16,2,TRUE)</f>
        <v>5</v>
      </c>
      <c r="AX93" s="8">
        <f>VLOOKUP(AW93,'TUG判定　女性（変更厳禁）'!$B$11:$C$16,2,TRUE)</f>
        <v>5</v>
      </c>
      <c r="AZ93" s="8">
        <f>VLOOKUP(AY93,'ファンクショナルリーチ判定　女性（変更厳禁）'!$B$11:$C$16,2,TRUE)</f>
        <v>0</v>
      </c>
      <c r="BA93" s="81">
        <f t="shared" si="9"/>
        <v>10</v>
      </c>
      <c r="BB93" s="70"/>
      <c r="BC93" s="70"/>
      <c r="BD93" s="78"/>
      <c r="BE93" s="69"/>
      <c r="BF93" s="8"/>
      <c r="BG93" s="8"/>
      <c r="BH93" s="8"/>
      <c r="BI93" s="73"/>
    </row>
    <row r="94" spans="1:61">
      <c r="A94" s="3">
        <v>92</v>
      </c>
      <c r="F94" s="12" t="e">
        <f t="shared" si="6"/>
        <v>#DIV/0!</v>
      </c>
      <c r="H94" s="12" t="e">
        <f t="shared" si="7"/>
        <v>#DIV/0!</v>
      </c>
      <c r="K94" s="43"/>
      <c r="M94" s="45" t="s">
        <v>77</v>
      </c>
      <c r="O94" s="46" t="s">
        <v>79</v>
      </c>
      <c r="Q94" s="7">
        <f>VLOOKUP(P94,'握力判定　女性用（変更厳禁）'!$B$11:$C$16,2,TRUE)</f>
        <v>0</v>
      </c>
      <c r="S94" s="7">
        <f>VLOOKUP(R94,'長座位体前屈判定　女性用（変更厳禁）'!$B$11:$C$16,2,TRUE)</f>
        <v>0</v>
      </c>
      <c r="U94" s="7">
        <f>VLOOKUP(T94,'開眼片足立ち判定　女性（変更厳禁）'!$B$11:$C$16,2,TRUE)</f>
        <v>0</v>
      </c>
      <c r="W94" s="7">
        <f>VLOOKUP(V94,'5m歩行判定　女性（変更厳禁）'!$B$11:$C$16,2,TRUE)</f>
        <v>5</v>
      </c>
      <c r="Y94" s="7">
        <f>VLOOKUP(X94,'TUG判定　女性（変更厳禁）'!$B$11:$C$16,2,TRUE)</f>
        <v>5</v>
      </c>
      <c r="AA94" s="58">
        <f>VLOOKUP(Z94,'ファンクショナルリーチ判定　女性（変更厳禁）'!$B$11:$C$16,2,TRUE)</f>
        <v>0</v>
      </c>
      <c r="AB94" s="7">
        <f t="shared" si="8"/>
        <v>10</v>
      </c>
      <c r="AC94" s="63"/>
      <c r="AD94" s="63"/>
      <c r="AE94" s="67"/>
      <c r="AF94" s="61"/>
      <c r="AG94" s="7"/>
      <c r="AH94" s="7"/>
      <c r="AI94" s="7"/>
      <c r="AJ94" s="7"/>
      <c r="AL94" s="51" t="s">
        <v>77</v>
      </c>
      <c r="AN94" s="52" t="s">
        <v>79</v>
      </c>
      <c r="AP94" s="8">
        <f>VLOOKUP(AO94,'握力判定　女性用（変更厳禁）'!$B$11:$C$16,2,TRUE)</f>
        <v>0</v>
      </c>
      <c r="AR94" s="8">
        <f>VLOOKUP(AQ94,'長座位体前屈判定　女性用（変更厳禁）'!$B$11:$C$16,2,TRUE)</f>
        <v>0</v>
      </c>
      <c r="AT94" s="8">
        <f>VLOOKUP(AS94,'開眼片足立ち判定　女性（変更厳禁）'!$B$11:$C$16,2,TRUE)</f>
        <v>0</v>
      </c>
      <c r="AV94" s="8">
        <f>VLOOKUP(AU94,'5m歩行判定　女性（変更厳禁）'!$B$11:$C$16,2,TRUE)</f>
        <v>5</v>
      </c>
      <c r="AX94" s="8">
        <f>VLOOKUP(AW94,'TUG判定　女性（変更厳禁）'!$B$11:$C$16,2,TRUE)</f>
        <v>5</v>
      </c>
      <c r="AZ94" s="8">
        <f>VLOOKUP(AY94,'ファンクショナルリーチ判定　女性（変更厳禁）'!$B$11:$C$16,2,TRUE)</f>
        <v>0</v>
      </c>
      <c r="BA94" s="81">
        <f t="shared" si="9"/>
        <v>10</v>
      </c>
      <c r="BB94" s="70"/>
      <c r="BC94" s="70"/>
      <c r="BD94" s="78"/>
      <c r="BE94" s="69"/>
      <c r="BF94" s="8"/>
      <c r="BG94" s="8"/>
      <c r="BH94" s="8"/>
      <c r="BI94" s="73"/>
    </row>
    <row r="95" spans="1:61">
      <c r="A95" s="3">
        <v>93</v>
      </c>
      <c r="F95" s="12" t="e">
        <f t="shared" si="6"/>
        <v>#DIV/0!</v>
      </c>
      <c r="H95" s="12" t="e">
        <f t="shared" si="7"/>
        <v>#DIV/0!</v>
      </c>
      <c r="K95" s="43"/>
      <c r="M95" s="45" t="s">
        <v>77</v>
      </c>
      <c r="O95" s="46" t="s">
        <v>79</v>
      </c>
      <c r="Q95" s="7">
        <f>VLOOKUP(P95,'握力判定　女性用（変更厳禁）'!$B$11:$C$16,2,TRUE)</f>
        <v>0</v>
      </c>
      <c r="S95" s="7">
        <f>VLOOKUP(R95,'長座位体前屈判定　女性用（変更厳禁）'!$B$11:$C$16,2,TRUE)</f>
        <v>0</v>
      </c>
      <c r="U95" s="7">
        <f>VLOOKUP(T95,'開眼片足立ち判定　女性（変更厳禁）'!$B$11:$C$16,2,TRUE)</f>
        <v>0</v>
      </c>
      <c r="W95" s="7">
        <f>VLOOKUP(V95,'5m歩行判定　女性（変更厳禁）'!$B$11:$C$16,2,TRUE)</f>
        <v>5</v>
      </c>
      <c r="Y95" s="7">
        <f>VLOOKUP(X95,'TUG判定　女性（変更厳禁）'!$B$11:$C$16,2,TRUE)</f>
        <v>5</v>
      </c>
      <c r="AA95" s="58">
        <f>VLOOKUP(Z95,'ファンクショナルリーチ判定　女性（変更厳禁）'!$B$11:$C$16,2,TRUE)</f>
        <v>0</v>
      </c>
      <c r="AB95" s="7">
        <f t="shared" si="8"/>
        <v>10</v>
      </c>
      <c r="AC95" s="63"/>
      <c r="AD95" s="63"/>
      <c r="AE95" s="67"/>
      <c r="AF95" s="61"/>
      <c r="AG95" s="7"/>
      <c r="AH95" s="7"/>
      <c r="AI95" s="7"/>
      <c r="AJ95" s="7"/>
      <c r="AL95" s="51" t="s">
        <v>77</v>
      </c>
      <c r="AN95" s="52" t="s">
        <v>79</v>
      </c>
      <c r="AP95" s="8">
        <f>VLOOKUP(AO95,'握力判定　女性用（変更厳禁）'!$B$11:$C$16,2,TRUE)</f>
        <v>0</v>
      </c>
      <c r="AR95" s="8">
        <f>VLOOKUP(AQ95,'長座位体前屈判定　女性用（変更厳禁）'!$B$11:$C$16,2,TRUE)</f>
        <v>0</v>
      </c>
      <c r="AT95" s="8">
        <f>VLOOKUP(AS95,'開眼片足立ち判定　女性（変更厳禁）'!$B$11:$C$16,2,TRUE)</f>
        <v>0</v>
      </c>
      <c r="AV95" s="8">
        <f>VLOOKUP(AU95,'5m歩行判定　女性（変更厳禁）'!$B$11:$C$16,2,TRUE)</f>
        <v>5</v>
      </c>
      <c r="AX95" s="8">
        <f>VLOOKUP(AW95,'TUG判定　女性（変更厳禁）'!$B$11:$C$16,2,TRUE)</f>
        <v>5</v>
      </c>
      <c r="AZ95" s="8">
        <f>VLOOKUP(AY95,'ファンクショナルリーチ判定　女性（変更厳禁）'!$B$11:$C$16,2,TRUE)</f>
        <v>0</v>
      </c>
      <c r="BA95" s="81">
        <f t="shared" si="9"/>
        <v>10</v>
      </c>
      <c r="BB95" s="70"/>
      <c r="BC95" s="70"/>
      <c r="BD95" s="78"/>
      <c r="BE95" s="69"/>
      <c r="BF95" s="8"/>
      <c r="BG95" s="8"/>
      <c r="BH95" s="8"/>
      <c r="BI95" s="73"/>
    </row>
    <row r="96" spans="1:61">
      <c r="A96" s="3">
        <v>94</v>
      </c>
      <c r="F96" s="12" t="e">
        <f t="shared" si="6"/>
        <v>#DIV/0!</v>
      </c>
      <c r="H96" s="12" t="e">
        <f t="shared" si="7"/>
        <v>#DIV/0!</v>
      </c>
      <c r="K96" s="43"/>
      <c r="M96" s="45" t="s">
        <v>77</v>
      </c>
      <c r="O96" s="46" t="s">
        <v>79</v>
      </c>
      <c r="Q96" s="7">
        <f>VLOOKUP(P96,'握力判定　女性用（変更厳禁）'!$B$11:$C$16,2,TRUE)</f>
        <v>0</v>
      </c>
      <c r="S96" s="7">
        <f>VLOOKUP(R96,'長座位体前屈判定　女性用（変更厳禁）'!$B$11:$C$16,2,TRUE)</f>
        <v>0</v>
      </c>
      <c r="U96" s="7">
        <f>VLOOKUP(T96,'開眼片足立ち判定　女性（変更厳禁）'!$B$11:$C$16,2,TRUE)</f>
        <v>0</v>
      </c>
      <c r="W96" s="7">
        <f>VLOOKUP(V96,'5m歩行判定　女性（変更厳禁）'!$B$11:$C$16,2,TRUE)</f>
        <v>5</v>
      </c>
      <c r="Y96" s="7">
        <f>VLOOKUP(X96,'TUG判定　女性（変更厳禁）'!$B$11:$C$16,2,TRUE)</f>
        <v>5</v>
      </c>
      <c r="AA96" s="58">
        <f>VLOOKUP(Z96,'ファンクショナルリーチ判定　女性（変更厳禁）'!$B$11:$C$16,2,TRUE)</f>
        <v>0</v>
      </c>
      <c r="AB96" s="7">
        <f t="shared" si="8"/>
        <v>10</v>
      </c>
      <c r="AC96" s="63"/>
      <c r="AD96" s="63"/>
      <c r="AE96" s="67"/>
      <c r="AF96" s="61"/>
      <c r="AG96" s="7"/>
      <c r="AH96" s="7"/>
      <c r="AI96" s="7"/>
      <c r="AJ96" s="7"/>
      <c r="AL96" s="51" t="s">
        <v>77</v>
      </c>
      <c r="AN96" s="52" t="s">
        <v>79</v>
      </c>
      <c r="AP96" s="8">
        <f>VLOOKUP(AO96,'握力判定　女性用（変更厳禁）'!$B$11:$C$16,2,TRUE)</f>
        <v>0</v>
      </c>
      <c r="AR96" s="8">
        <f>VLOOKUP(AQ96,'長座位体前屈判定　女性用（変更厳禁）'!$B$11:$C$16,2,TRUE)</f>
        <v>0</v>
      </c>
      <c r="AT96" s="8">
        <f>VLOOKUP(AS96,'開眼片足立ち判定　女性（変更厳禁）'!$B$11:$C$16,2,TRUE)</f>
        <v>0</v>
      </c>
      <c r="AV96" s="8">
        <f>VLOOKUP(AU96,'5m歩行判定　女性（変更厳禁）'!$B$11:$C$16,2,TRUE)</f>
        <v>5</v>
      </c>
      <c r="AX96" s="8">
        <f>VLOOKUP(AW96,'TUG判定　女性（変更厳禁）'!$B$11:$C$16,2,TRUE)</f>
        <v>5</v>
      </c>
      <c r="AZ96" s="8">
        <f>VLOOKUP(AY96,'ファンクショナルリーチ判定　女性（変更厳禁）'!$B$11:$C$16,2,TRUE)</f>
        <v>0</v>
      </c>
      <c r="BA96" s="81">
        <f t="shared" si="9"/>
        <v>10</v>
      </c>
      <c r="BB96" s="70"/>
      <c r="BC96" s="70"/>
      <c r="BD96" s="78"/>
      <c r="BE96" s="69"/>
      <c r="BF96" s="8"/>
      <c r="BG96" s="8"/>
      <c r="BH96" s="8"/>
      <c r="BI96" s="73"/>
    </row>
    <row r="97" spans="1:61">
      <c r="A97" s="3">
        <v>95</v>
      </c>
      <c r="F97" s="12" t="e">
        <f t="shared" si="6"/>
        <v>#DIV/0!</v>
      </c>
      <c r="H97" s="12" t="e">
        <f t="shared" si="7"/>
        <v>#DIV/0!</v>
      </c>
      <c r="K97" s="43"/>
      <c r="M97" s="45" t="s">
        <v>77</v>
      </c>
      <c r="O97" s="46" t="s">
        <v>79</v>
      </c>
      <c r="Q97" s="7">
        <f>VLOOKUP(P97,'握力判定　女性用（変更厳禁）'!$B$11:$C$16,2,TRUE)</f>
        <v>0</v>
      </c>
      <c r="S97" s="7">
        <f>VLOOKUP(R97,'長座位体前屈判定　女性用（変更厳禁）'!$B$11:$C$16,2,TRUE)</f>
        <v>0</v>
      </c>
      <c r="U97" s="7">
        <f>VLOOKUP(T97,'開眼片足立ち判定　女性（変更厳禁）'!$B$11:$C$16,2,TRUE)</f>
        <v>0</v>
      </c>
      <c r="W97" s="7">
        <f>VLOOKUP(V97,'5m歩行判定　女性（変更厳禁）'!$B$11:$C$16,2,TRUE)</f>
        <v>5</v>
      </c>
      <c r="Y97" s="7">
        <f>VLOOKUP(X97,'TUG判定　女性（変更厳禁）'!$B$11:$C$16,2,TRUE)</f>
        <v>5</v>
      </c>
      <c r="AA97" s="58">
        <f>VLOOKUP(Z97,'ファンクショナルリーチ判定　女性（変更厳禁）'!$B$11:$C$16,2,TRUE)</f>
        <v>0</v>
      </c>
      <c r="AB97" s="7">
        <f t="shared" si="8"/>
        <v>10</v>
      </c>
      <c r="AC97" s="63"/>
      <c r="AD97" s="63"/>
      <c r="AE97" s="67"/>
      <c r="AF97" s="61"/>
      <c r="AG97" s="7"/>
      <c r="AH97" s="7"/>
      <c r="AI97" s="7"/>
      <c r="AJ97" s="7"/>
      <c r="AL97" s="51" t="s">
        <v>77</v>
      </c>
      <c r="AN97" s="52" t="s">
        <v>79</v>
      </c>
      <c r="AP97" s="8">
        <f>VLOOKUP(AO97,'握力判定　女性用（変更厳禁）'!$B$11:$C$16,2,TRUE)</f>
        <v>0</v>
      </c>
      <c r="AR97" s="8">
        <f>VLOOKUP(AQ97,'長座位体前屈判定　女性用（変更厳禁）'!$B$11:$C$16,2,TRUE)</f>
        <v>0</v>
      </c>
      <c r="AT97" s="8">
        <f>VLOOKUP(AS97,'開眼片足立ち判定　女性（変更厳禁）'!$B$11:$C$16,2,TRUE)</f>
        <v>0</v>
      </c>
      <c r="AV97" s="8">
        <f>VLOOKUP(AU97,'5m歩行判定　女性（変更厳禁）'!$B$11:$C$16,2,TRUE)</f>
        <v>5</v>
      </c>
      <c r="AX97" s="8">
        <f>VLOOKUP(AW97,'TUG判定　女性（変更厳禁）'!$B$11:$C$16,2,TRUE)</f>
        <v>5</v>
      </c>
      <c r="AZ97" s="8">
        <f>VLOOKUP(AY97,'ファンクショナルリーチ判定　女性（変更厳禁）'!$B$11:$C$16,2,TRUE)</f>
        <v>0</v>
      </c>
      <c r="BA97" s="81">
        <f t="shared" si="9"/>
        <v>10</v>
      </c>
      <c r="BB97" s="70"/>
      <c r="BC97" s="70"/>
      <c r="BD97" s="78"/>
      <c r="BE97" s="69"/>
      <c r="BF97" s="8"/>
      <c r="BG97" s="8"/>
      <c r="BH97" s="8"/>
      <c r="BI97" s="73"/>
    </row>
    <row r="98" spans="1:61">
      <c r="A98" s="3">
        <v>96</v>
      </c>
      <c r="F98" s="12" t="e">
        <f t="shared" si="6"/>
        <v>#DIV/0!</v>
      </c>
      <c r="H98" s="12" t="e">
        <f t="shared" si="7"/>
        <v>#DIV/0!</v>
      </c>
      <c r="K98" s="43"/>
      <c r="M98" s="45" t="s">
        <v>77</v>
      </c>
      <c r="O98" s="46" t="s">
        <v>79</v>
      </c>
      <c r="Q98" s="7">
        <f>VLOOKUP(P98,'握力判定　女性用（変更厳禁）'!$B$11:$C$16,2,TRUE)</f>
        <v>0</v>
      </c>
      <c r="S98" s="7">
        <f>VLOOKUP(R98,'長座位体前屈判定　女性用（変更厳禁）'!$B$11:$C$16,2,TRUE)</f>
        <v>0</v>
      </c>
      <c r="U98" s="7">
        <f>VLOOKUP(T98,'開眼片足立ち判定　女性（変更厳禁）'!$B$11:$C$16,2,TRUE)</f>
        <v>0</v>
      </c>
      <c r="W98" s="7">
        <f>VLOOKUP(V98,'5m歩行判定　女性（変更厳禁）'!$B$11:$C$16,2,TRUE)</f>
        <v>5</v>
      </c>
      <c r="Y98" s="7">
        <f>VLOOKUP(X98,'TUG判定　女性（変更厳禁）'!$B$11:$C$16,2,TRUE)</f>
        <v>5</v>
      </c>
      <c r="AA98" s="58">
        <f>VLOOKUP(Z98,'ファンクショナルリーチ判定　女性（変更厳禁）'!$B$11:$C$16,2,TRUE)</f>
        <v>0</v>
      </c>
      <c r="AB98" s="7">
        <f t="shared" si="8"/>
        <v>10</v>
      </c>
      <c r="AC98" s="63"/>
      <c r="AD98" s="63"/>
      <c r="AE98" s="67"/>
      <c r="AF98" s="61"/>
      <c r="AG98" s="7"/>
      <c r="AH98" s="7"/>
      <c r="AI98" s="7"/>
      <c r="AJ98" s="7"/>
      <c r="AL98" s="51" t="s">
        <v>77</v>
      </c>
      <c r="AN98" s="52" t="s">
        <v>79</v>
      </c>
      <c r="AP98" s="8">
        <f>VLOOKUP(AO98,'握力判定　女性用（変更厳禁）'!$B$11:$C$16,2,TRUE)</f>
        <v>0</v>
      </c>
      <c r="AR98" s="8">
        <f>VLOOKUP(AQ98,'長座位体前屈判定　女性用（変更厳禁）'!$B$11:$C$16,2,TRUE)</f>
        <v>0</v>
      </c>
      <c r="AT98" s="8">
        <f>VLOOKUP(AS98,'開眼片足立ち判定　女性（変更厳禁）'!$B$11:$C$16,2,TRUE)</f>
        <v>0</v>
      </c>
      <c r="AV98" s="8">
        <f>VLOOKUP(AU98,'5m歩行判定　女性（変更厳禁）'!$B$11:$C$16,2,TRUE)</f>
        <v>5</v>
      </c>
      <c r="AX98" s="8">
        <f>VLOOKUP(AW98,'TUG判定　女性（変更厳禁）'!$B$11:$C$16,2,TRUE)</f>
        <v>5</v>
      </c>
      <c r="AZ98" s="8">
        <f>VLOOKUP(AY98,'ファンクショナルリーチ判定　女性（変更厳禁）'!$B$11:$C$16,2,TRUE)</f>
        <v>0</v>
      </c>
      <c r="BA98" s="81">
        <f t="shared" si="9"/>
        <v>10</v>
      </c>
      <c r="BB98" s="70"/>
      <c r="BC98" s="70"/>
      <c r="BD98" s="78"/>
      <c r="BE98" s="69"/>
      <c r="BF98" s="8"/>
      <c r="BG98" s="8"/>
      <c r="BH98" s="8"/>
      <c r="BI98" s="73"/>
    </row>
    <row r="99" spans="1:61">
      <c r="A99" s="3">
        <v>97</v>
      </c>
      <c r="F99" s="12" t="e">
        <f t="shared" ref="F99:F130" si="10">E99/(D99*D99)</f>
        <v>#DIV/0!</v>
      </c>
      <c r="H99" s="12" t="e">
        <f t="shared" ref="H99:H130" si="11">G99/(D99*D99)</f>
        <v>#DIV/0!</v>
      </c>
      <c r="K99" s="43"/>
      <c r="M99" s="45" t="s">
        <v>77</v>
      </c>
      <c r="O99" s="46" t="s">
        <v>79</v>
      </c>
      <c r="Q99" s="7">
        <f>VLOOKUP(P99,'握力判定　女性用（変更厳禁）'!$B$11:$C$16,2,TRUE)</f>
        <v>0</v>
      </c>
      <c r="S99" s="7">
        <f>VLOOKUP(R99,'長座位体前屈判定　女性用（変更厳禁）'!$B$11:$C$16,2,TRUE)</f>
        <v>0</v>
      </c>
      <c r="U99" s="7">
        <f>VLOOKUP(T99,'開眼片足立ち判定　女性（変更厳禁）'!$B$11:$C$16,2,TRUE)</f>
        <v>0</v>
      </c>
      <c r="W99" s="7">
        <f>VLOOKUP(V99,'5m歩行判定　女性（変更厳禁）'!$B$11:$C$16,2,TRUE)</f>
        <v>5</v>
      </c>
      <c r="Y99" s="7">
        <f>VLOOKUP(X99,'TUG判定　女性（変更厳禁）'!$B$11:$C$16,2,TRUE)</f>
        <v>5</v>
      </c>
      <c r="AA99" s="58">
        <f>VLOOKUP(Z99,'ファンクショナルリーチ判定　女性（変更厳禁）'!$B$11:$C$16,2,TRUE)</f>
        <v>0</v>
      </c>
      <c r="AB99" s="7">
        <f t="shared" si="8"/>
        <v>10</v>
      </c>
      <c r="AC99" s="63"/>
      <c r="AD99" s="63"/>
      <c r="AE99" s="67"/>
      <c r="AF99" s="61"/>
      <c r="AG99" s="7"/>
      <c r="AH99" s="7"/>
      <c r="AI99" s="7"/>
      <c r="AJ99" s="7"/>
      <c r="AL99" s="51" t="s">
        <v>77</v>
      </c>
      <c r="AN99" s="52" t="s">
        <v>79</v>
      </c>
      <c r="AP99" s="8">
        <f>VLOOKUP(AO99,'握力判定　女性用（変更厳禁）'!$B$11:$C$16,2,TRUE)</f>
        <v>0</v>
      </c>
      <c r="AR99" s="8">
        <f>VLOOKUP(AQ99,'長座位体前屈判定　女性用（変更厳禁）'!$B$11:$C$16,2,TRUE)</f>
        <v>0</v>
      </c>
      <c r="AT99" s="8">
        <f>VLOOKUP(AS99,'開眼片足立ち判定　女性（変更厳禁）'!$B$11:$C$16,2,TRUE)</f>
        <v>0</v>
      </c>
      <c r="AV99" s="8">
        <f>VLOOKUP(AU99,'5m歩行判定　女性（変更厳禁）'!$B$11:$C$16,2,TRUE)</f>
        <v>5</v>
      </c>
      <c r="AX99" s="8">
        <f>VLOOKUP(AW99,'TUG判定　女性（変更厳禁）'!$B$11:$C$16,2,TRUE)</f>
        <v>5</v>
      </c>
      <c r="AZ99" s="8">
        <f>VLOOKUP(AY99,'ファンクショナルリーチ判定　女性（変更厳禁）'!$B$11:$C$16,2,TRUE)</f>
        <v>0</v>
      </c>
      <c r="BA99" s="81">
        <f t="shared" si="9"/>
        <v>10</v>
      </c>
      <c r="BB99" s="70"/>
      <c r="BC99" s="70"/>
      <c r="BD99" s="78"/>
      <c r="BE99" s="69"/>
      <c r="BF99" s="8"/>
      <c r="BG99" s="8"/>
      <c r="BH99" s="8"/>
      <c r="BI99" s="73"/>
    </row>
    <row r="100" spans="1:61">
      <c r="A100" s="3">
        <v>98</v>
      </c>
      <c r="F100" s="12" t="e">
        <f t="shared" si="10"/>
        <v>#DIV/0!</v>
      </c>
      <c r="H100" s="12" t="e">
        <f t="shared" si="11"/>
        <v>#DIV/0!</v>
      </c>
      <c r="K100" s="43"/>
      <c r="M100" s="45" t="s">
        <v>77</v>
      </c>
      <c r="O100" s="46" t="s">
        <v>79</v>
      </c>
      <c r="Q100" s="7">
        <f>VLOOKUP(P100,'握力判定　女性用（変更厳禁）'!$B$11:$C$16,2,TRUE)</f>
        <v>0</v>
      </c>
      <c r="S100" s="7">
        <f>VLOOKUP(R100,'長座位体前屈判定　女性用（変更厳禁）'!$B$11:$C$16,2,TRUE)</f>
        <v>0</v>
      </c>
      <c r="U100" s="7">
        <f>VLOOKUP(T100,'開眼片足立ち判定　女性（変更厳禁）'!$B$11:$C$16,2,TRUE)</f>
        <v>0</v>
      </c>
      <c r="W100" s="7">
        <f>VLOOKUP(V100,'5m歩行判定　女性（変更厳禁）'!$B$11:$C$16,2,TRUE)</f>
        <v>5</v>
      </c>
      <c r="Y100" s="7">
        <f>VLOOKUP(X100,'TUG判定　女性（変更厳禁）'!$B$11:$C$16,2,TRUE)</f>
        <v>5</v>
      </c>
      <c r="AA100" s="58">
        <f>VLOOKUP(Z100,'ファンクショナルリーチ判定　女性（変更厳禁）'!$B$11:$C$16,2,TRUE)</f>
        <v>0</v>
      </c>
      <c r="AB100" s="7">
        <f t="shared" si="8"/>
        <v>10</v>
      </c>
      <c r="AC100" s="63"/>
      <c r="AD100" s="63"/>
      <c r="AE100" s="67"/>
      <c r="AF100" s="61"/>
      <c r="AG100" s="7"/>
      <c r="AH100" s="7"/>
      <c r="AI100" s="7"/>
      <c r="AJ100" s="7"/>
      <c r="AL100" s="51" t="s">
        <v>77</v>
      </c>
      <c r="AN100" s="52" t="s">
        <v>79</v>
      </c>
      <c r="AP100" s="8">
        <f>VLOOKUP(AO100,'握力判定　女性用（変更厳禁）'!$B$11:$C$16,2,TRUE)</f>
        <v>0</v>
      </c>
      <c r="AR100" s="8">
        <f>VLOOKUP(AQ100,'長座位体前屈判定　女性用（変更厳禁）'!$B$11:$C$16,2,TRUE)</f>
        <v>0</v>
      </c>
      <c r="AT100" s="8">
        <f>VLOOKUP(AS100,'開眼片足立ち判定　女性（変更厳禁）'!$B$11:$C$16,2,TRUE)</f>
        <v>0</v>
      </c>
      <c r="AV100" s="8">
        <f>VLOOKUP(AU100,'5m歩行判定　女性（変更厳禁）'!$B$11:$C$16,2,TRUE)</f>
        <v>5</v>
      </c>
      <c r="AX100" s="8">
        <f>VLOOKUP(AW100,'TUG判定　女性（変更厳禁）'!$B$11:$C$16,2,TRUE)</f>
        <v>5</v>
      </c>
      <c r="AZ100" s="8">
        <f>VLOOKUP(AY100,'ファンクショナルリーチ判定　女性（変更厳禁）'!$B$11:$C$16,2,TRUE)</f>
        <v>0</v>
      </c>
      <c r="BA100" s="81">
        <f t="shared" si="9"/>
        <v>10</v>
      </c>
      <c r="BB100" s="70"/>
      <c r="BC100" s="70"/>
      <c r="BD100" s="78"/>
      <c r="BE100" s="69"/>
      <c r="BF100" s="8"/>
      <c r="BG100" s="8"/>
      <c r="BH100" s="8"/>
      <c r="BI100" s="73"/>
    </row>
    <row r="101" spans="1:61">
      <c r="A101" s="3">
        <v>99</v>
      </c>
      <c r="F101" s="12" t="e">
        <f t="shared" si="10"/>
        <v>#DIV/0!</v>
      </c>
      <c r="H101" s="12" t="e">
        <f t="shared" si="11"/>
        <v>#DIV/0!</v>
      </c>
      <c r="K101" s="43"/>
      <c r="M101" s="45" t="s">
        <v>77</v>
      </c>
      <c r="O101" s="46" t="s">
        <v>79</v>
      </c>
      <c r="Q101" s="7">
        <f>VLOOKUP(P101,'握力判定　女性用（変更厳禁）'!$B$11:$C$16,2,TRUE)</f>
        <v>0</v>
      </c>
      <c r="S101" s="7">
        <f>VLOOKUP(R101,'長座位体前屈判定　女性用（変更厳禁）'!$B$11:$C$16,2,TRUE)</f>
        <v>0</v>
      </c>
      <c r="U101" s="7">
        <f>VLOOKUP(T101,'開眼片足立ち判定　女性（変更厳禁）'!$B$11:$C$16,2,TRUE)</f>
        <v>0</v>
      </c>
      <c r="W101" s="7">
        <f>VLOOKUP(V101,'5m歩行判定　女性（変更厳禁）'!$B$11:$C$16,2,TRUE)</f>
        <v>5</v>
      </c>
      <c r="Y101" s="7">
        <f>VLOOKUP(X101,'TUG判定　女性（変更厳禁）'!$B$11:$C$16,2,TRUE)</f>
        <v>5</v>
      </c>
      <c r="AA101" s="58">
        <f>VLOOKUP(Z101,'ファンクショナルリーチ判定　女性（変更厳禁）'!$B$11:$C$16,2,TRUE)</f>
        <v>0</v>
      </c>
      <c r="AB101" s="7">
        <f t="shared" si="8"/>
        <v>10</v>
      </c>
      <c r="AC101" s="63"/>
      <c r="AD101" s="63"/>
      <c r="AE101" s="67"/>
      <c r="AF101" s="61"/>
      <c r="AG101" s="7"/>
      <c r="AH101" s="7"/>
      <c r="AI101" s="7"/>
      <c r="AJ101" s="7"/>
      <c r="AL101" s="51" t="s">
        <v>77</v>
      </c>
      <c r="AN101" s="52" t="s">
        <v>79</v>
      </c>
      <c r="AP101" s="8">
        <f>VLOOKUP(AO101,'握力判定　女性用（変更厳禁）'!$B$11:$C$16,2,TRUE)</f>
        <v>0</v>
      </c>
      <c r="AR101" s="8">
        <f>VLOOKUP(AQ101,'長座位体前屈判定　女性用（変更厳禁）'!$B$11:$C$16,2,TRUE)</f>
        <v>0</v>
      </c>
      <c r="AT101" s="8">
        <f>VLOOKUP(AS101,'開眼片足立ち判定　女性（変更厳禁）'!$B$11:$C$16,2,TRUE)</f>
        <v>0</v>
      </c>
      <c r="AV101" s="8">
        <f>VLOOKUP(AU101,'5m歩行判定　女性（変更厳禁）'!$B$11:$C$16,2,TRUE)</f>
        <v>5</v>
      </c>
      <c r="AX101" s="8">
        <f>VLOOKUP(AW101,'TUG判定　女性（変更厳禁）'!$B$11:$C$16,2,TRUE)</f>
        <v>5</v>
      </c>
      <c r="AZ101" s="8">
        <f>VLOOKUP(AY101,'ファンクショナルリーチ判定　女性（変更厳禁）'!$B$11:$C$16,2,TRUE)</f>
        <v>0</v>
      </c>
      <c r="BA101" s="81">
        <f t="shared" si="9"/>
        <v>10</v>
      </c>
      <c r="BB101" s="70"/>
      <c r="BC101" s="70"/>
      <c r="BD101" s="78"/>
      <c r="BE101" s="69"/>
      <c r="BF101" s="8"/>
      <c r="BG101" s="8"/>
      <c r="BH101" s="8"/>
      <c r="BI101" s="73"/>
    </row>
    <row r="102" spans="1:61">
      <c r="A102" s="3">
        <v>100</v>
      </c>
      <c r="F102" s="12" t="e">
        <f t="shared" si="10"/>
        <v>#DIV/0!</v>
      </c>
      <c r="H102" s="12" t="e">
        <f t="shared" si="11"/>
        <v>#DIV/0!</v>
      </c>
      <c r="K102" s="43"/>
      <c r="M102" s="45" t="s">
        <v>77</v>
      </c>
      <c r="O102" s="46" t="s">
        <v>79</v>
      </c>
      <c r="Q102" s="7">
        <f>VLOOKUP(P102,'握力判定　女性用（変更厳禁）'!$B$11:$C$16,2,TRUE)</f>
        <v>0</v>
      </c>
      <c r="S102" s="7">
        <f>VLOOKUP(R102,'長座位体前屈判定　女性用（変更厳禁）'!$B$11:$C$16,2,TRUE)</f>
        <v>0</v>
      </c>
      <c r="U102" s="7">
        <f>VLOOKUP(T102,'開眼片足立ち判定　女性（変更厳禁）'!$B$11:$C$16,2,TRUE)</f>
        <v>0</v>
      </c>
      <c r="W102" s="7">
        <f>VLOOKUP(V102,'5m歩行判定　女性（変更厳禁）'!$B$11:$C$16,2,TRUE)</f>
        <v>5</v>
      </c>
      <c r="Y102" s="7">
        <f>VLOOKUP(X102,'TUG判定　女性（変更厳禁）'!$B$11:$C$16,2,TRUE)</f>
        <v>5</v>
      </c>
      <c r="AA102" s="58">
        <f>VLOOKUP(Z102,'ファンクショナルリーチ判定　女性（変更厳禁）'!$B$11:$C$16,2,TRUE)</f>
        <v>0</v>
      </c>
      <c r="AB102" s="7">
        <f t="shared" si="8"/>
        <v>10</v>
      </c>
      <c r="AC102" s="63"/>
      <c r="AD102" s="63"/>
      <c r="AE102" s="67"/>
      <c r="AF102" s="61"/>
      <c r="AG102" s="7"/>
      <c r="AH102" s="7"/>
      <c r="AI102" s="7"/>
      <c r="AJ102" s="7"/>
      <c r="AL102" s="51" t="s">
        <v>77</v>
      </c>
      <c r="AN102" s="52" t="s">
        <v>79</v>
      </c>
      <c r="AP102" s="8">
        <f>VLOOKUP(AO102,'握力判定　女性用（変更厳禁）'!$B$11:$C$16,2,TRUE)</f>
        <v>0</v>
      </c>
      <c r="AR102" s="8">
        <f>VLOOKUP(AQ102,'長座位体前屈判定　女性用（変更厳禁）'!$B$11:$C$16,2,TRUE)</f>
        <v>0</v>
      </c>
      <c r="AT102" s="8">
        <f>VLOOKUP(AS102,'開眼片足立ち判定　女性（変更厳禁）'!$B$11:$C$16,2,TRUE)</f>
        <v>0</v>
      </c>
      <c r="AV102" s="8">
        <f>VLOOKUP(AU102,'5m歩行判定　女性（変更厳禁）'!$B$11:$C$16,2,TRUE)</f>
        <v>5</v>
      </c>
      <c r="AX102" s="8">
        <f>VLOOKUP(AW102,'TUG判定　女性（変更厳禁）'!$B$11:$C$16,2,TRUE)</f>
        <v>5</v>
      </c>
      <c r="AZ102" s="8">
        <f>VLOOKUP(AY102,'ファンクショナルリーチ判定　女性（変更厳禁）'!$B$11:$C$16,2,TRUE)</f>
        <v>0</v>
      </c>
      <c r="BA102" s="81">
        <f t="shared" si="9"/>
        <v>10</v>
      </c>
      <c r="BB102" s="70"/>
      <c r="BC102" s="70"/>
      <c r="BD102" s="78"/>
      <c r="BE102" s="69"/>
      <c r="BF102" s="8"/>
      <c r="BG102" s="8"/>
      <c r="BH102" s="8"/>
      <c r="BI102" s="73"/>
    </row>
    <row r="103" spans="1:61">
      <c r="A103" s="3">
        <v>101</v>
      </c>
      <c r="F103" s="12" t="e">
        <f t="shared" si="10"/>
        <v>#DIV/0!</v>
      </c>
      <c r="H103" s="12" t="e">
        <f t="shared" si="11"/>
        <v>#DIV/0!</v>
      </c>
      <c r="K103" s="43"/>
      <c r="M103" s="45" t="s">
        <v>77</v>
      </c>
      <c r="O103" s="46" t="s">
        <v>79</v>
      </c>
      <c r="Q103" s="7">
        <f>VLOOKUP(P103,'握力判定　女性用（変更厳禁）'!$B$11:$C$16,2,TRUE)</f>
        <v>0</v>
      </c>
      <c r="S103" s="7">
        <f>VLOOKUP(R103,'長座位体前屈判定　女性用（変更厳禁）'!$B$11:$C$16,2,TRUE)</f>
        <v>0</v>
      </c>
      <c r="U103" s="7">
        <f>VLOOKUP(T103,'開眼片足立ち判定　女性（変更厳禁）'!$B$11:$C$16,2,TRUE)</f>
        <v>0</v>
      </c>
      <c r="W103" s="7">
        <f>VLOOKUP(V103,'5m歩行判定　女性（変更厳禁）'!$B$11:$C$16,2,TRUE)</f>
        <v>5</v>
      </c>
      <c r="Y103" s="7">
        <f>VLOOKUP(X103,'TUG判定　女性（変更厳禁）'!$B$11:$C$16,2,TRUE)</f>
        <v>5</v>
      </c>
      <c r="AA103" s="58">
        <f>VLOOKUP(Z103,'ファンクショナルリーチ判定　女性（変更厳禁）'!$B$11:$C$16,2,TRUE)</f>
        <v>0</v>
      </c>
      <c r="AB103" s="7">
        <f t="shared" si="8"/>
        <v>10</v>
      </c>
      <c r="AC103" s="63"/>
      <c r="AD103" s="63"/>
      <c r="AE103" s="67"/>
      <c r="AF103" s="61"/>
      <c r="AG103" s="7"/>
      <c r="AH103" s="7"/>
      <c r="AI103" s="7"/>
      <c r="AJ103" s="7"/>
      <c r="AL103" s="51" t="s">
        <v>77</v>
      </c>
      <c r="AN103" s="52" t="s">
        <v>79</v>
      </c>
      <c r="AP103" s="8">
        <f>VLOOKUP(AO103,'握力判定　女性用（変更厳禁）'!$B$11:$C$16,2,TRUE)</f>
        <v>0</v>
      </c>
      <c r="AR103" s="8">
        <f>VLOOKUP(AQ103,'長座位体前屈判定　女性用（変更厳禁）'!$B$11:$C$16,2,TRUE)</f>
        <v>0</v>
      </c>
      <c r="AT103" s="8">
        <f>VLOOKUP(AS103,'開眼片足立ち判定　女性（変更厳禁）'!$B$11:$C$16,2,TRUE)</f>
        <v>0</v>
      </c>
      <c r="AV103" s="8">
        <f>VLOOKUP(AU103,'5m歩行判定　女性（変更厳禁）'!$B$11:$C$16,2,TRUE)</f>
        <v>5</v>
      </c>
      <c r="AX103" s="8">
        <f>VLOOKUP(AW103,'TUG判定　女性（変更厳禁）'!$B$11:$C$16,2,TRUE)</f>
        <v>5</v>
      </c>
      <c r="AZ103" s="8">
        <f>VLOOKUP(AY103,'ファンクショナルリーチ判定　女性（変更厳禁）'!$B$11:$C$16,2,TRUE)</f>
        <v>0</v>
      </c>
      <c r="BA103" s="81">
        <f t="shared" si="9"/>
        <v>10</v>
      </c>
      <c r="BB103" s="70"/>
      <c r="BC103" s="70"/>
      <c r="BD103" s="78"/>
      <c r="BE103" s="69"/>
      <c r="BF103" s="8"/>
      <c r="BG103" s="8"/>
      <c r="BH103" s="8"/>
      <c r="BI103" s="73"/>
    </row>
    <row r="104" spans="1:61">
      <c r="A104" s="3">
        <v>102</v>
      </c>
      <c r="F104" s="12" t="e">
        <f t="shared" si="10"/>
        <v>#DIV/0!</v>
      </c>
      <c r="H104" s="12" t="e">
        <f t="shared" si="11"/>
        <v>#DIV/0!</v>
      </c>
      <c r="K104" s="43"/>
      <c r="M104" s="45" t="s">
        <v>77</v>
      </c>
      <c r="O104" s="46" t="s">
        <v>79</v>
      </c>
      <c r="Q104" s="7">
        <f>VLOOKUP(P104,'握力判定　女性用（変更厳禁）'!$B$11:$C$16,2,TRUE)</f>
        <v>0</v>
      </c>
      <c r="S104" s="7">
        <f>VLOOKUP(R104,'長座位体前屈判定　女性用（変更厳禁）'!$B$11:$C$16,2,TRUE)</f>
        <v>0</v>
      </c>
      <c r="U104" s="7">
        <f>VLOOKUP(T104,'開眼片足立ち判定　女性（変更厳禁）'!$B$11:$C$16,2,TRUE)</f>
        <v>0</v>
      </c>
      <c r="W104" s="7">
        <f>VLOOKUP(V104,'5m歩行判定　女性（変更厳禁）'!$B$11:$C$16,2,TRUE)</f>
        <v>5</v>
      </c>
      <c r="Y104" s="7">
        <f>VLOOKUP(X104,'TUG判定　女性（変更厳禁）'!$B$11:$C$16,2,TRUE)</f>
        <v>5</v>
      </c>
      <c r="AA104" s="58">
        <f>VLOOKUP(Z104,'ファンクショナルリーチ判定　女性（変更厳禁）'!$B$11:$C$16,2,TRUE)</f>
        <v>0</v>
      </c>
      <c r="AB104" s="7">
        <f t="shared" si="8"/>
        <v>10</v>
      </c>
      <c r="AC104" s="63"/>
      <c r="AD104" s="63"/>
      <c r="AE104" s="67"/>
      <c r="AF104" s="61"/>
      <c r="AG104" s="7"/>
      <c r="AH104" s="7"/>
      <c r="AI104" s="7"/>
      <c r="AJ104" s="7"/>
      <c r="AL104" s="51" t="s">
        <v>77</v>
      </c>
      <c r="AN104" s="52" t="s">
        <v>79</v>
      </c>
      <c r="AP104" s="8">
        <f>VLOOKUP(AO104,'握力判定　女性用（変更厳禁）'!$B$11:$C$16,2,TRUE)</f>
        <v>0</v>
      </c>
      <c r="AR104" s="8">
        <f>VLOOKUP(AQ104,'長座位体前屈判定　女性用（変更厳禁）'!$B$11:$C$16,2,TRUE)</f>
        <v>0</v>
      </c>
      <c r="AT104" s="8">
        <f>VLOOKUP(AS104,'開眼片足立ち判定　女性（変更厳禁）'!$B$11:$C$16,2,TRUE)</f>
        <v>0</v>
      </c>
      <c r="AV104" s="8">
        <f>VLOOKUP(AU104,'5m歩行判定　女性（変更厳禁）'!$B$11:$C$16,2,TRUE)</f>
        <v>5</v>
      </c>
      <c r="AX104" s="8">
        <f>VLOOKUP(AW104,'TUG判定　女性（変更厳禁）'!$B$11:$C$16,2,TRUE)</f>
        <v>5</v>
      </c>
      <c r="AZ104" s="8">
        <f>VLOOKUP(AY104,'ファンクショナルリーチ判定　女性（変更厳禁）'!$B$11:$C$16,2,TRUE)</f>
        <v>0</v>
      </c>
      <c r="BA104" s="81">
        <f t="shared" si="9"/>
        <v>10</v>
      </c>
      <c r="BB104" s="70"/>
      <c r="BC104" s="70"/>
      <c r="BD104" s="78"/>
      <c r="BE104" s="69"/>
      <c r="BF104" s="8"/>
      <c r="BG104" s="8"/>
      <c r="BH104" s="8"/>
      <c r="BI104" s="73"/>
    </row>
    <row r="105" spans="1:61">
      <c r="A105" s="3">
        <v>103</v>
      </c>
      <c r="F105" s="12" t="e">
        <f t="shared" si="10"/>
        <v>#DIV/0!</v>
      </c>
      <c r="H105" s="12" t="e">
        <f t="shared" si="11"/>
        <v>#DIV/0!</v>
      </c>
      <c r="K105" s="43"/>
      <c r="M105" s="45" t="s">
        <v>77</v>
      </c>
      <c r="O105" s="46" t="s">
        <v>79</v>
      </c>
      <c r="Q105" s="7">
        <f>VLOOKUP(P105,'握力判定　女性用（変更厳禁）'!$B$11:$C$16,2,TRUE)</f>
        <v>0</v>
      </c>
      <c r="S105" s="7">
        <f>VLOOKUP(R105,'長座位体前屈判定　女性用（変更厳禁）'!$B$11:$C$16,2,TRUE)</f>
        <v>0</v>
      </c>
      <c r="U105" s="7">
        <f>VLOOKUP(T105,'開眼片足立ち判定　女性（変更厳禁）'!$B$11:$C$16,2,TRUE)</f>
        <v>0</v>
      </c>
      <c r="W105" s="7">
        <f>VLOOKUP(V105,'5m歩行判定　女性（変更厳禁）'!$B$11:$C$16,2,TRUE)</f>
        <v>5</v>
      </c>
      <c r="Y105" s="7">
        <f>VLOOKUP(X105,'TUG判定　女性（変更厳禁）'!$B$11:$C$16,2,TRUE)</f>
        <v>5</v>
      </c>
      <c r="AA105" s="58">
        <f>VLOOKUP(Z105,'ファンクショナルリーチ判定　女性（変更厳禁）'!$B$11:$C$16,2,TRUE)</f>
        <v>0</v>
      </c>
      <c r="AB105" s="7">
        <f t="shared" si="8"/>
        <v>10</v>
      </c>
      <c r="AC105" s="63"/>
      <c r="AD105" s="63"/>
      <c r="AE105" s="67"/>
      <c r="AF105" s="61"/>
      <c r="AG105" s="7"/>
      <c r="AH105" s="7"/>
      <c r="AI105" s="7"/>
      <c r="AJ105" s="7"/>
      <c r="AL105" s="51" t="s">
        <v>77</v>
      </c>
      <c r="AN105" s="52" t="s">
        <v>79</v>
      </c>
      <c r="AP105" s="8">
        <f>VLOOKUP(AO105,'握力判定　女性用（変更厳禁）'!$B$11:$C$16,2,TRUE)</f>
        <v>0</v>
      </c>
      <c r="AR105" s="8">
        <f>VLOOKUP(AQ105,'長座位体前屈判定　女性用（変更厳禁）'!$B$11:$C$16,2,TRUE)</f>
        <v>0</v>
      </c>
      <c r="AT105" s="8">
        <f>VLOOKUP(AS105,'開眼片足立ち判定　女性（変更厳禁）'!$B$11:$C$16,2,TRUE)</f>
        <v>0</v>
      </c>
      <c r="AV105" s="8">
        <f>VLOOKUP(AU105,'5m歩行判定　女性（変更厳禁）'!$B$11:$C$16,2,TRUE)</f>
        <v>5</v>
      </c>
      <c r="AX105" s="8">
        <f>VLOOKUP(AW105,'TUG判定　女性（変更厳禁）'!$B$11:$C$16,2,TRUE)</f>
        <v>5</v>
      </c>
      <c r="AZ105" s="8">
        <f>VLOOKUP(AY105,'ファンクショナルリーチ判定　女性（変更厳禁）'!$B$11:$C$16,2,TRUE)</f>
        <v>0</v>
      </c>
      <c r="BA105" s="81">
        <f t="shared" si="9"/>
        <v>10</v>
      </c>
      <c r="BB105" s="70"/>
      <c r="BC105" s="70"/>
      <c r="BD105" s="78"/>
      <c r="BE105" s="69"/>
      <c r="BF105" s="8"/>
      <c r="BG105" s="8"/>
      <c r="BH105" s="8"/>
      <c r="BI105" s="73"/>
    </row>
    <row r="106" spans="1:61">
      <c r="A106" s="3">
        <v>104</v>
      </c>
      <c r="F106" s="12" t="e">
        <f t="shared" si="10"/>
        <v>#DIV/0!</v>
      </c>
      <c r="H106" s="12" t="e">
        <f t="shared" si="11"/>
        <v>#DIV/0!</v>
      </c>
      <c r="K106" s="43"/>
      <c r="M106" s="45" t="s">
        <v>77</v>
      </c>
      <c r="O106" s="46" t="s">
        <v>79</v>
      </c>
      <c r="Q106" s="7">
        <f>VLOOKUP(P106,'握力判定　女性用（変更厳禁）'!$B$11:$C$16,2,TRUE)</f>
        <v>0</v>
      </c>
      <c r="S106" s="7">
        <f>VLOOKUP(R106,'長座位体前屈判定　女性用（変更厳禁）'!$B$11:$C$16,2,TRUE)</f>
        <v>0</v>
      </c>
      <c r="U106" s="7">
        <f>VLOOKUP(T106,'開眼片足立ち判定　女性（変更厳禁）'!$B$11:$C$16,2,TRUE)</f>
        <v>0</v>
      </c>
      <c r="W106" s="7">
        <f>VLOOKUP(V106,'5m歩行判定　女性（変更厳禁）'!$B$11:$C$16,2,TRUE)</f>
        <v>5</v>
      </c>
      <c r="Y106" s="7">
        <f>VLOOKUP(X106,'TUG判定　女性（変更厳禁）'!$B$11:$C$16,2,TRUE)</f>
        <v>5</v>
      </c>
      <c r="AA106" s="58">
        <f>VLOOKUP(Z106,'ファンクショナルリーチ判定　女性（変更厳禁）'!$B$11:$C$16,2,TRUE)</f>
        <v>0</v>
      </c>
      <c r="AB106" s="7">
        <f t="shared" si="8"/>
        <v>10</v>
      </c>
      <c r="AC106" s="63"/>
      <c r="AD106" s="63"/>
      <c r="AE106" s="67"/>
      <c r="AF106" s="61"/>
      <c r="AG106" s="7"/>
      <c r="AH106" s="7"/>
      <c r="AI106" s="7"/>
      <c r="AJ106" s="7"/>
      <c r="AL106" s="51" t="s">
        <v>77</v>
      </c>
      <c r="AN106" s="52" t="s">
        <v>79</v>
      </c>
      <c r="AP106" s="8">
        <f>VLOOKUP(AO106,'握力判定　女性用（変更厳禁）'!$B$11:$C$16,2,TRUE)</f>
        <v>0</v>
      </c>
      <c r="AR106" s="8">
        <f>VLOOKUP(AQ106,'長座位体前屈判定　女性用（変更厳禁）'!$B$11:$C$16,2,TRUE)</f>
        <v>0</v>
      </c>
      <c r="AT106" s="8">
        <f>VLOOKUP(AS106,'開眼片足立ち判定　女性（変更厳禁）'!$B$11:$C$16,2,TRUE)</f>
        <v>0</v>
      </c>
      <c r="AV106" s="8">
        <f>VLOOKUP(AU106,'5m歩行判定　女性（変更厳禁）'!$B$11:$C$16,2,TRUE)</f>
        <v>5</v>
      </c>
      <c r="AX106" s="8">
        <f>VLOOKUP(AW106,'TUG判定　女性（変更厳禁）'!$B$11:$C$16,2,TRUE)</f>
        <v>5</v>
      </c>
      <c r="AZ106" s="8">
        <f>VLOOKUP(AY106,'ファンクショナルリーチ判定　女性（変更厳禁）'!$B$11:$C$16,2,TRUE)</f>
        <v>0</v>
      </c>
      <c r="BA106" s="81">
        <f t="shared" si="9"/>
        <v>10</v>
      </c>
      <c r="BB106" s="70"/>
      <c r="BC106" s="70"/>
      <c r="BD106" s="78"/>
      <c r="BE106" s="69"/>
      <c r="BF106" s="8"/>
      <c r="BG106" s="8"/>
      <c r="BH106" s="8"/>
      <c r="BI106" s="73"/>
    </row>
    <row r="107" spans="1:61">
      <c r="A107" s="3">
        <v>105</v>
      </c>
      <c r="F107" s="12" t="e">
        <f t="shared" si="10"/>
        <v>#DIV/0!</v>
      </c>
      <c r="H107" s="12" t="e">
        <f t="shared" si="11"/>
        <v>#DIV/0!</v>
      </c>
      <c r="K107" s="43"/>
      <c r="M107" s="45" t="s">
        <v>77</v>
      </c>
      <c r="O107" s="46" t="s">
        <v>79</v>
      </c>
      <c r="Q107" s="7">
        <f>VLOOKUP(P107,'握力判定　女性用（変更厳禁）'!$B$11:$C$16,2,TRUE)</f>
        <v>0</v>
      </c>
      <c r="S107" s="7">
        <f>VLOOKUP(R107,'長座位体前屈判定　女性用（変更厳禁）'!$B$11:$C$16,2,TRUE)</f>
        <v>0</v>
      </c>
      <c r="U107" s="7">
        <f>VLOOKUP(T107,'開眼片足立ち判定　女性（変更厳禁）'!$B$11:$C$16,2,TRUE)</f>
        <v>0</v>
      </c>
      <c r="W107" s="7">
        <f>VLOOKUP(V107,'5m歩行判定　女性（変更厳禁）'!$B$11:$C$16,2,TRUE)</f>
        <v>5</v>
      </c>
      <c r="Y107" s="7">
        <f>VLOOKUP(X107,'TUG判定　女性（変更厳禁）'!$B$11:$C$16,2,TRUE)</f>
        <v>5</v>
      </c>
      <c r="AA107" s="58">
        <f>VLOOKUP(Z107,'ファンクショナルリーチ判定　女性（変更厳禁）'!$B$11:$C$16,2,TRUE)</f>
        <v>0</v>
      </c>
      <c r="AB107" s="7">
        <f t="shared" si="8"/>
        <v>10</v>
      </c>
      <c r="AC107" s="63"/>
      <c r="AD107" s="63"/>
      <c r="AE107" s="67"/>
      <c r="AF107" s="61"/>
      <c r="AG107" s="7"/>
      <c r="AH107" s="7"/>
      <c r="AI107" s="7"/>
      <c r="AJ107" s="7"/>
      <c r="AL107" s="51" t="s">
        <v>77</v>
      </c>
      <c r="AN107" s="52" t="s">
        <v>79</v>
      </c>
      <c r="AP107" s="8">
        <f>VLOOKUP(AO107,'握力判定　女性用（変更厳禁）'!$B$11:$C$16,2,TRUE)</f>
        <v>0</v>
      </c>
      <c r="AR107" s="8">
        <f>VLOOKUP(AQ107,'長座位体前屈判定　女性用（変更厳禁）'!$B$11:$C$16,2,TRUE)</f>
        <v>0</v>
      </c>
      <c r="AT107" s="8">
        <f>VLOOKUP(AS107,'開眼片足立ち判定　女性（変更厳禁）'!$B$11:$C$16,2,TRUE)</f>
        <v>0</v>
      </c>
      <c r="AV107" s="8">
        <f>VLOOKUP(AU107,'5m歩行判定　女性（変更厳禁）'!$B$11:$C$16,2,TRUE)</f>
        <v>5</v>
      </c>
      <c r="AX107" s="8">
        <f>VLOOKUP(AW107,'TUG判定　女性（変更厳禁）'!$B$11:$C$16,2,TRUE)</f>
        <v>5</v>
      </c>
      <c r="AZ107" s="8">
        <f>VLOOKUP(AY107,'ファンクショナルリーチ判定　女性（変更厳禁）'!$B$11:$C$16,2,TRUE)</f>
        <v>0</v>
      </c>
      <c r="BA107" s="81">
        <f t="shared" si="9"/>
        <v>10</v>
      </c>
      <c r="BB107" s="70"/>
      <c r="BC107" s="70"/>
      <c r="BD107" s="78"/>
      <c r="BE107" s="69"/>
      <c r="BF107" s="8"/>
      <c r="BG107" s="8"/>
      <c r="BH107" s="8"/>
      <c r="BI107" s="73"/>
    </row>
    <row r="108" spans="1:61">
      <c r="A108" s="3">
        <v>106</v>
      </c>
      <c r="F108" s="12" t="e">
        <f t="shared" si="10"/>
        <v>#DIV/0!</v>
      </c>
      <c r="H108" s="12" t="e">
        <f t="shared" si="11"/>
        <v>#DIV/0!</v>
      </c>
      <c r="K108" s="43"/>
      <c r="M108" s="45" t="s">
        <v>77</v>
      </c>
      <c r="O108" s="46" t="s">
        <v>79</v>
      </c>
      <c r="Q108" s="7">
        <f>VLOOKUP(P108,'握力判定　女性用（変更厳禁）'!$B$11:$C$16,2,TRUE)</f>
        <v>0</v>
      </c>
      <c r="S108" s="7">
        <f>VLOOKUP(R108,'長座位体前屈判定　女性用（変更厳禁）'!$B$11:$C$16,2,TRUE)</f>
        <v>0</v>
      </c>
      <c r="U108" s="7">
        <f>VLOOKUP(T108,'開眼片足立ち判定　女性（変更厳禁）'!$B$11:$C$16,2,TRUE)</f>
        <v>0</v>
      </c>
      <c r="W108" s="7">
        <f>VLOOKUP(V108,'5m歩行判定　女性（変更厳禁）'!$B$11:$C$16,2,TRUE)</f>
        <v>5</v>
      </c>
      <c r="Y108" s="7">
        <f>VLOOKUP(X108,'TUG判定　女性（変更厳禁）'!$B$11:$C$16,2,TRUE)</f>
        <v>5</v>
      </c>
      <c r="AA108" s="58">
        <f>VLOOKUP(Z108,'ファンクショナルリーチ判定　女性（変更厳禁）'!$B$11:$C$16,2,TRUE)</f>
        <v>0</v>
      </c>
      <c r="AB108" s="7">
        <f t="shared" si="8"/>
        <v>10</v>
      </c>
      <c r="AC108" s="63"/>
      <c r="AD108" s="63"/>
      <c r="AE108" s="67"/>
      <c r="AF108" s="61"/>
      <c r="AG108" s="7"/>
      <c r="AH108" s="7"/>
      <c r="AI108" s="7"/>
      <c r="AJ108" s="7"/>
      <c r="AL108" s="51" t="s">
        <v>77</v>
      </c>
      <c r="AN108" s="52" t="s">
        <v>79</v>
      </c>
      <c r="AP108" s="8">
        <f>VLOOKUP(AO108,'握力判定　女性用（変更厳禁）'!$B$11:$C$16,2,TRUE)</f>
        <v>0</v>
      </c>
      <c r="AR108" s="8">
        <f>VLOOKUP(AQ108,'長座位体前屈判定　女性用（変更厳禁）'!$B$11:$C$16,2,TRUE)</f>
        <v>0</v>
      </c>
      <c r="AT108" s="8">
        <f>VLOOKUP(AS108,'開眼片足立ち判定　女性（変更厳禁）'!$B$11:$C$16,2,TRUE)</f>
        <v>0</v>
      </c>
      <c r="AV108" s="8">
        <f>VLOOKUP(AU108,'5m歩行判定　女性（変更厳禁）'!$B$11:$C$16,2,TRUE)</f>
        <v>5</v>
      </c>
      <c r="AX108" s="8">
        <f>VLOOKUP(AW108,'TUG判定　女性（変更厳禁）'!$B$11:$C$16,2,TRUE)</f>
        <v>5</v>
      </c>
      <c r="AZ108" s="8">
        <f>VLOOKUP(AY108,'ファンクショナルリーチ判定　女性（変更厳禁）'!$B$11:$C$16,2,TRUE)</f>
        <v>0</v>
      </c>
      <c r="BA108" s="81">
        <f t="shared" si="9"/>
        <v>10</v>
      </c>
      <c r="BB108" s="70"/>
      <c r="BC108" s="70"/>
      <c r="BD108" s="78"/>
      <c r="BE108" s="69"/>
      <c r="BF108" s="8"/>
      <c r="BG108" s="8"/>
      <c r="BH108" s="8"/>
      <c r="BI108" s="73"/>
    </row>
    <row r="109" spans="1:61">
      <c r="A109" s="3">
        <v>107</v>
      </c>
      <c r="F109" s="12" t="e">
        <f t="shared" si="10"/>
        <v>#DIV/0!</v>
      </c>
      <c r="H109" s="12" t="e">
        <f t="shared" si="11"/>
        <v>#DIV/0!</v>
      </c>
      <c r="K109" s="43"/>
      <c r="M109" s="45" t="s">
        <v>77</v>
      </c>
      <c r="O109" s="46" t="s">
        <v>79</v>
      </c>
      <c r="Q109" s="7">
        <f>VLOOKUP(P109,'握力判定　女性用（変更厳禁）'!$B$11:$C$16,2,TRUE)</f>
        <v>0</v>
      </c>
      <c r="S109" s="7">
        <f>VLOOKUP(R109,'長座位体前屈判定　女性用（変更厳禁）'!$B$11:$C$16,2,TRUE)</f>
        <v>0</v>
      </c>
      <c r="U109" s="7">
        <f>VLOOKUP(T109,'開眼片足立ち判定　女性（変更厳禁）'!$B$11:$C$16,2,TRUE)</f>
        <v>0</v>
      </c>
      <c r="W109" s="7">
        <f>VLOOKUP(V109,'5m歩行判定　女性（変更厳禁）'!$B$11:$C$16,2,TRUE)</f>
        <v>5</v>
      </c>
      <c r="Y109" s="7">
        <f>VLOOKUP(X109,'TUG判定　女性（変更厳禁）'!$B$11:$C$16,2,TRUE)</f>
        <v>5</v>
      </c>
      <c r="AA109" s="58">
        <f>VLOOKUP(Z109,'ファンクショナルリーチ判定　女性（変更厳禁）'!$B$11:$C$16,2,TRUE)</f>
        <v>0</v>
      </c>
      <c r="AB109" s="7">
        <f t="shared" si="8"/>
        <v>10</v>
      </c>
      <c r="AC109" s="63"/>
      <c r="AD109" s="63"/>
      <c r="AE109" s="67"/>
      <c r="AF109" s="61"/>
      <c r="AG109" s="7"/>
      <c r="AH109" s="7"/>
      <c r="AI109" s="7"/>
      <c r="AJ109" s="7"/>
      <c r="AL109" s="51" t="s">
        <v>77</v>
      </c>
      <c r="AN109" s="52" t="s">
        <v>79</v>
      </c>
      <c r="AP109" s="8">
        <f>VLOOKUP(AO109,'握力判定　女性用（変更厳禁）'!$B$11:$C$16,2,TRUE)</f>
        <v>0</v>
      </c>
      <c r="AR109" s="8">
        <f>VLOOKUP(AQ109,'長座位体前屈判定　女性用（変更厳禁）'!$B$11:$C$16,2,TRUE)</f>
        <v>0</v>
      </c>
      <c r="AT109" s="8">
        <f>VLOOKUP(AS109,'開眼片足立ち判定　女性（変更厳禁）'!$B$11:$C$16,2,TRUE)</f>
        <v>0</v>
      </c>
      <c r="AV109" s="8">
        <f>VLOOKUP(AU109,'5m歩行判定　女性（変更厳禁）'!$B$11:$C$16,2,TRUE)</f>
        <v>5</v>
      </c>
      <c r="AX109" s="8">
        <f>VLOOKUP(AW109,'TUG判定　女性（変更厳禁）'!$B$11:$C$16,2,TRUE)</f>
        <v>5</v>
      </c>
      <c r="AZ109" s="8">
        <f>VLOOKUP(AY109,'ファンクショナルリーチ判定　女性（変更厳禁）'!$B$11:$C$16,2,TRUE)</f>
        <v>0</v>
      </c>
      <c r="BA109" s="81">
        <f t="shared" si="9"/>
        <v>10</v>
      </c>
      <c r="BB109" s="70"/>
      <c r="BC109" s="70"/>
      <c r="BD109" s="78"/>
      <c r="BE109" s="69"/>
      <c r="BF109" s="8"/>
      <c r="BG109" s="8"/>
      <c r="BH109" s="8"/>
      <c r="BI109" s="73"/>
    </row>
    <row r="110" spans="1:61">
      <c r="A110" s="3">
        <v>108</v>
      </c>
      <c r="F110" s="12" t="e">
        <f t="shared" si="10"/>
        <v>#DIV/0!</v>
      </c>
      <c r="H110" s="12" t="e">
        <f t="shared" si="11"/>
        <v>#DIV/0!</v>
      </c>
      <c r="K110" s="43"/>
      <c r="M110" s="45" t="s">
        <v>77</v>
      </c>
      <c r="O110" s="46" t="s">
        <v>79</v>
      </c>
      <c r="Q110" s="7">
        <f>VLOOKUP(P110,'握力判定　女性用（変更厳禁）'!$B$11:$C$16,2,TRUE)</f>
        <v>0</v>
      </c>
      <c r="S110" s="7">
        <f>VLOOKUP(R110,'長座位体前屈判定　女性用（変更厳禁）'!$B$11:$C$16,2,TRUE)</f>
        <v>0</v>
      </c>
      <c r="U110" s="7">
        <f>VLOOKUP(T110,'開眼片足立ち判定　女性（変更厳禁）'!$B$11:$C$16,2,TRUE)</f>
        <v>0</v>
      </c>
      <c r="W110" s="7">
        <f>VLOOKUP(V110,'5m歩行判定　女性（変更厳禁）'!$B$11:$C$16,2,TRUE)</f>
        <v>5</v>
      </c>
      <c r="Y110" s="7">
        <f>VLOOKUP(X110,'TUG判定　女性（変更厳禁）'!$B$11:$C$16,2,TRUE)</f>
        <v>5</v>
      </c>
      <c r="AA110" s="58">
        <f>VLOOKUP(Z110,'ファンクショナルリーチ判定　女性（変更厳禁）'!$B$11:$C$16,2,TRUE)</f>
        <v>0</v>
      </c>
      <c r="AB110" s="7">
        <f t="shared" si="8"/>
        <v>10</v>
      </c>
      <c r="AC110" s="63"/>
      <c r="AD110" s="63"/>
      <c r="AE110" s="67"/>
      <c r="AF110" s="61"/>
      <c r="AG110" s="7"/>
      <c r="AH110" s="7"/>
      <c r="AI110" s="7"/>
      <c r="AJ110" s="7"/>
      <c r="AL110" s="51" t="s">
        <v>77</v>
      </c>
      <c r="AN110" s="52" t="s">
        <v>79</v>
      </c>
      <c r="AP110" s="8">
        <f>VLOOKUP(AO110,'握力判定　女性用（変更厳禁）'!$B$11:$C$16,2,TRUE)</f>
        <v>0</v>
      </c>
      <c r="AR110" s="8">
        <f>VLOOKUP(AQ110,'長座位体前屈判定　女性用（変更厳禁）'!$B$11:$C$16,2,TRUE)</f>
        <v>0</v>
      </c>
      <c r="AT110" s="8">
        <f>VLOOKUP(AS110,'開眼片足立ち判定　女性（変更厳禁）'!$B$11:$C$16,2,TRUE)</f>
        <v>0</v>
      </c>
      <c r="AV110" s="8">
        <f>VLOOKUP(AU110,'5m歩行判定　女性（変更厳禁）'!$B$11:$C$16,2,TRUE)</f>
        <v>5</v>
      </c>
      <c r="AX110" s="8">
        <f>VLOOKUP(AW110,'TUG判定　女性（変更厳禁）'!$B$11:$C$16,2,TRUE)</f>
        <v>5</v>
      </c>
      <c r="AZ110" s="8">
        <f>VLOOKUP(AY110,'ファンクショナルリーチ判定　女性（変更厳禁）'!$B$11:$C$16,2,TRUE)</f>
        <v>0</v>
      </c>
      <c r="BA110" s="81">
        <f t="shared" si="9"/>
        <v>10</v>
      </c>
      <c r="BB110" s="70"/>
      <c r="BC110" s="70"/>
      <c r="BD110" s="78"/>
      <c r="BE110" s="69"/>
      <c r="BF110" s="8"/>
      <c r="BG110" s="8"/>
      <c r="BH110" s="8"/>
      <c r="BI110" s="73"/>
    </row>
    <row r="111" spans="1:61">
      <c r="A111" s="3">
        <v>109</v>
      </c>
      <c r="F111" s="12" t="e">
        <f t="shared" si="10"/>
        <v>#DIV/0!</v>
      </c>
      <c r="H111" s="12" t="e">
        <f t="shared" si="11"/>
        <v>#DIV/0!</v>
      </c>
      <c r="K111" s="43"/>
      <c r="M111" s="45" t="s">
        <v>77</v>
      </c>
      <c r="O111" s="46" t="s">
        <v>79</v>
      </c>
      <c r="Q111" s="7">
        <f>VLOOKUP(P111,'握力判定　女性用（変更厳禁）'!$B$11:$C$16,2,TRUE)</f>
        <v>0</v>
      </c>
      <c r="S111" s="7">
        <f>VLOOKUP(R111,'長座位体前屈判定　女性用（変更厳禁）'!$B$11:$C$16,2,TRUE)</f>
        <v>0</v>
      </c>
      <c r="U111" s="7">
        <f>VLOOKUP(T111,'開眼片足立ち判定　女性（変更厳禁）'!$B$11:$C$16,2,TRUE)</f>
        <v>0</v>
      </c>
      <c r="W111" s="7">
        <f>VLOOKUP(V111,'5m歩行判定　女性（変更厳禁）'!$B$11:$C$16,2,TRUE)</f>
        <v>5</v>
      </c>
      <c r="Y111" s="7">
        <f>VLOOKUP(X111,'TUG判定　女性（変更厳禁）'!$B$11:$C$16,2,TRUE)</f>
        <v>5</v>
      </c>
      <c r="AA111" s="58">
        <f>VLOOKUP(Z111,'ファンクショナルリーチ判定　女性（変更厳禁）'!$B$11:$C$16,2,TRUE)</f>
        <v>0</v>
      </c>
      <c r="AB111" s="7">
        <f t="shared" si="8"/>
        <v>10</v>
      </c>
      <c r="AC111" s="63"/>
      <c r="AD111" s="63"/>
      <c r="AE111" s="67"/>
      <c r="AF111" s="61"/>
      <c r="AG111" s="7"/>
      <c r="AH111" s="7"/>
      <c r="AI111" s="7"/>
      <c r="AJ111" s="7"/>
      <c r="AL111" s="51" t="s">
        <v>77</v>
      </c>
      <c r="AN111" s="52" t="s">
        <v>79</v>
      </c>
      <c r="AP111" s="8">
        <f>VLOOKUP(AO111,'握力判定　女性用（変更厳禁）'!$B$11:$C$16,2,TRUE)</f>
        <v>0</v>
      </c>
      <c r="AR111" s="8">
        <f>VLOOKUP(AQ111,'長座位体前屈判定　女性用（変更厳禁）'!$B$11:$C$16,2,TRUE)</f>
        <v>0</v>
      </c>
      <c r="AT111" s="8">
        <f>VLOOKUP(AS111,'開眼片足立ち判定　女性（変更厳禁）'!$B$11:$C$16,2,TRUE)</f>
        <v>0</v>
      </c>
      <c r="AV111" s="8">
        <f>VLOOKUP(AU111,'5m歩行判定　女性（変更厳禁）'!$B$11:$C$16,2,TRUE)</f>
        <v>5</v>
      </c>
      <c r="AX111" s="8">
        <f>VLOOKUP(AW111,'TUG判定　女性（変更厳禁）'!$B$11:$C$16,2,TRUE)</f>
        <v>5</v>
      </c>
      <c r="AZ111" s="8">
        <f>VLOOKUP(AY111,'ファンクショナルリーチ判定　女性（変更厳禁）'!$B$11:$C$16,2,TRUE)</f>
        <v>0</v>
      </c>
      <c r="BA111" s="81">
        <f t="shared" si="9"/>
        <v>10</v>
      </c>
      <c r="BB111" s="70"/>
      <c r="BC111" s="70"/>
      <c r="BD111" s="78"/>
      <c r="BE111" s="69"/>
      <c r="BF111" s="8"/>
      <c r="BG111" s="8"/>
      <c r="BH111" s="8"/>
      <c r="BI111" s="73"/>
    </row>
    <row r="112" spans="1:61">
      <c r="A112" s="3">
        <v>110</v>
      </c>
      <c r="F112" s="12" t="e">
        <f t="shared" si="10"/>
        <v>#DIV/0!</v>
      </c>
      <c r="H112" s="12" t="e">
        <f t="shared" si="11"/>
        <v>#DIV/0!</v>
      </c>
      <c r="K112" s="43"/>
      <c r="M112" s="45" t="s">
        <v>77</v>
      </c>
      <c r="O112" s="46" t="s">
        <v>79</v>
      </c>
      <c r="Q112" s="7">
        <f>VLOOKUP(P112,'握力判定　女性用（変更厳禁）'!$B$11:$C$16,2,TRUE)</f>
        <v>0</v>
      </c>
      <c r="S112" s="7">
        <f>VLOOKUP(R112,'長座位体前屈判定　女性用（変更厳禁）'!$B$11:$C$16,2,TRUE)</f>
        <v>0</v>
      </c>
      <c r="U112" s="7">
        <f>VLOOKUP(T112,'開眼片足立ち判定　女性（変更厳禁）'!$B$11:$C$16,2,TRUE)</f>
        <v>0</v>
      </c>
      <c r="W112" s="7">
        <f>VLOOKUP(V112,'5m歩行判定　女性（変更厳禁）'!$B$11:$C$16,2,TRUE)</f>
        <v>5</v>
      </c>
      <c r="Y112" s="7">
        <f>VLOOKUP(X112,'TUG判定　女性（変更厳禁）'!$B$11:$C$16,2,TRUE)</f>
        <v>5</v>
      </c>
      <c r="AA112" s="58">
        <f>VLOOKUP(Z112,'ファンクショナルリーチ判定　女性（変更厳禁）'!$B$11:$C$16,2,TRUE)</f>
        <v>0</v>
      </c>
      <c r="AB112" s="7">
        <f t="shared" si="8"/>
        <v>10</v>
      </c>
      <c r="AC112" s="63"/>
      <c r="AD112" s="63"/>
      <c r="AE112" s="67"/>
      <c r="AF112" s="61"/>
      <c r="AG112" s="7"/>
      <c r="AH112" s="7"/>
      <c r="AI112" s="7"/>
      <c r="AJ112" s="7"/>
      <c r="AL112" s="51" t="s">
        <v>77</v>
      </c>
      <c r="AN112" s="52" t="s">
        <v>79</v>
      </c>
      <c r="AP112" s="8">
        <f>VLOOKUP(AO112,'握力判定　女性用（変更厳禁）'!$B$11:$C$16,2,TRUE)</f>
        <v>0</v>
      </c>
      <c r="AR112" s="8">
        <f>VLOOKUP(AQ112,'長座位体前屈判定　女性用（変更厳禁）'!$B$11:$C$16,2,TRUE)</f>
        <v>0</v>
      </c>
      <c r="AT112" s="8">
        <f>VLOOKUP(AS112,'開眼片足立ち判定　女性（変更厳禁）'!$B$11:$C$16,2,TRUE)</f>
        <v>0</v>
      </c>
      <c r="AV112" s="8">
        <f>VLOOKUP(AU112,'5m歩行判定　女性（変更厳禁）'!$B$11:$C$16,2,TRUE)</f>
        <v>5</v>
      </c>
      <c r="AX112" s="8">
        <f>VLOOKUP(AW112,'TUG判定　女性（変更厳禁）'!$B$11:$C$16,2,TRUE)</f>
        <v>5</v>
      </c>
      <c r="AZ112" s="8">
        <f>VLOOKUP(AY112,'ファンクショナルリーチ判定　女性（変更厳禁）'!$B$11:$C$16,2,TRUE)</f>
        <v>0</v>
      </c>
      <c r="BA112" s="81">
        <f t="shared" si="9"/>
        <v>10</v>
      </c>
      <c r="BB112" s="70"/>
      <c r="BC112" s="70"/>
      <c r="BD112" s="78"/>
      <c r="BE112" s="69"/>
      <c r="BF112" s="8"/>
      <c r="BG112" s="8"/>
      <c r="BH112" s="8"/>
      <c r="BI112" s="73"/>
    </row>
    <row r="113" spans="1:61">
      <c r="A113" s="3">
        <v>111</v>
      </c>
      <c r="F113" s="12" t="e">
        <f t="shared" si="10"/>
        <v>#DIV/0!</v>
      </c>
      <c r="H113" s="12" t="e">
        <f t="shared" si="11"/>
        <v>#DIV/0!</v>
      </c>
      <c r="K113" s="43"/>
      <c r="M113" s="45" t="s">
        <v>77</v>
      </c>
      <c r="O113" s="46" t="s">
        <v>79</v>
      </c>
      <c r="Q113" s="7">
        <f>VLOOKUP(P113,'握力判定　女性用（変更厳禁）'!$B$11:$C$16,2,TRUE)</f>
        <v>0</v>
      </c>
      <c r="S113" s="7">
        <f>VLOOKUP(R113,'長座位体前屈判定　女性用（変更厳禁）'!$B$11:$C$16,2,TRUE)</f>
        <v>0</v>
      </c>
      <c r="U113" s="7">
        <f>VLOOKUP(T113,'開眼片足立ち判定　女性（変更厳禁）'!$B$11:$C$16,2,TRUE)</f>
        <v>0</v>
      </c>
      <c r="W113" s="7">
        <f>VLOOKUP(V113,'5m歩行判定　女性（変更厳禁）'!$B$11:$C$16,2,TRUE)</f>
        <v>5</v>
      </c>
      <c r="Y113" s="7">
        <f>VLOOKUP(X113,'TUG判定　女性（変更厳禁）'!$B$11:$C$16,2,TRUE)</f>
        <v>5</v>
      </c>
      <c r="AA113" s="58">
        <f>VLOOKUP(Z113,'ファンクショナルリーチ判定　女性（変更厳禁）'!$B$11:$C$16,2,TRUE)</f>
        <v>0</v>
      </c>
      <c r="AB113" s="7">
        <f t="shared" si="8"/>
        <v>10</v>
      </c>
      <c r="AC113" s="63"/>
      <c r="AD113" s="63"/>
      <c r="AE113" s="67"/>
      <c r="AF113" s="61"/>
      <c r="AG113" s="7"/>
      <c r="AH113" s="7"/>
      <c r="AI113" s="7"/>
      <c r="AJ113" s="7"/>
      <c r="AL113" s="51" t="s">
        <v>77</v>
      </c>
      <c r="AN113" s="52" t="s">
        <v>79</v>
      </c>
      <c r="AP113" s="8">
        <f>VLOOKUP(AO113,'握力判定　女性用（変更厳禁）'!$B$11:$C$16,2,TRUE)</f>
        <v>0</v>
      </c>
      <c r="AR113" s="8">
        <f>VLOOKUP(AQ113,'長座位体前屈判定　女性用（変更厳禁）'!$B$11:$C$16,2,TRUE)</f>
        <v>0</v>
      </c>
      <c r="AT113" s="8">
        <f>VLOOKUP(AS113,'開眼片足立ち判定　女性（変更厳禁）'!$B$11:$C$16,2,TRUE)</f>
        <v>0</v>
      </c>
      <c r="AV113" s="8">
        <f>VLOOKUP(AU113,'5m歩行判定　女性（変更厳禁）'!$B$11:$C$16,2,TRUE)</f>
        <v>5</v>
      </c>
      <c r="AX113" s="8">
        <f>VLOOKUP(AW113,'TUG判定　女性（変更厳禁）'!$B$11:$C$16,2,TRUE)</f>
        <v>5</v>
      </c>
      <c r="AZ113" s="8">
        <f>VLOOKUP(AY113,'ファンクショナルリーチ判定　女性（変更厳禁）'!$B$11:$C$16,2,TRUE)</f>
        <v>0</v>
      </c>
      <c r="BA113" s="81">
        <f t="shared" si="9"/>
        <v>10</v>
      </c>
      <c r="BB113" s="70"/>
      <c r="BC113" s="70"/>
      <c r="BD113" s="78"/>
      <c r="BE113" s="69"/>
      <c r="BF113" s="8"/>
      <c r="BG113" s="8"/>
      <c r="BH113" s="8"/>
      <c r="BI113" s="73"/>
    </row>
    <row r="114" spans="1:61">
      <c r="A114" s="3">
        <v>112</v>
      </c>
      <c r="F114" s="12" t="e">
        <f t="shared" si="10"/>
        <v>#DIV/0!</v>
      </c>
      <c r="H114" s="12" t="e">
        <f t="shared" si="11"/>
        <v>#DIV/0!</v>
      </c>
      <c r="K114" s="43"/>
      <c r="M114" s="45" t="s">
        <v>77</v>
      </c>
      <c r="O114" s="46" t="s">
        <v>79</v>
      </c>
      <c r="Q114" s="7">
        <f>VLOOKUP(P114,'握力判定　女性用（変更厳禁）'!$B$11:$C$16,2,TRUE)</f>
        <v>0</v>
      </c>
      <c r="S114" s="7">
        <f>VLOOKUP(R114,'長座位体前屈判定　女性用（変更厳禁）'!$B$11:$C$16,2,TRUE)</f>
        <v>0</v>
      </c>
      <c r="U114" s="7">
        <f>VLOOKUP(T114,'開眼片足立ち判定　女性（変更厳禁）'!$B$11:$C$16,2,TRUE)</f>
        <v>0</v>
      </c>
      <c r="W114" s="7">
        <f>VLOOKUP(V114,'5m歩行判定　女性（変更厳禁）'!$B$11:$C$16,2,TRUE)</f>
        <v>5</v>
      </c>
      <c r="Y114" s="7">
        <f>VLOOKUP(X114,'TUG判定　女性（変更厳禁）'!$B$11:$C$16,2,TRUE)</f>
        <v>5</v>
      </c>
      <c r="AA114" s="58">
        <f>VLOOKUP(Z114,'ファンクショナルリーチ判定　女性（変更厳禁）'!$B$11:$C$16,2,TRUE)</f>
        <v>0</v>
      </c>
      <c r="AB114" s="7">
        <f t="shared" si="8"/>
        <v>10</v>
      </c>
      <c r="AC114" s="63"/>
      <c r="AD114" s="63"/>
      <c r="AE114" s="67"/>
      <c r="AF114" s="61"/>
      <c r="AG114" s="7"/>
      <c r="AH114" s="7"/>
      <c r="AI114" s="7"/>
      <c r="AJ114" s="7"/>
      <c r="AL114" s="51" t="s">
        <v>77</v>
      </c>
      <c r="AN114" s="52" t="s">
        <v>79</v>
      </c>
      <c r="AP114" s="8">
        <f>VLOOKUP(AO114,'握力判定　女性用（変更厳禁）'!$B$11:$C$16,2,TRUE)</f>
        <v>0</v>
      </c>
      <c r="AR114" s="8">
        <f>VLOOKUP(AQ114,'長座位体前屈判定　女性用（変更厳禁）'!$B$11:$C$16,2,TRUE)</f>
        <v>0</v>
      </c>
      <c r="AT114" s="8">
        <f>VLOOKUP(AS114,'開眼片足立ち判定　女性（変更厳禁）'!$B$11:$C$16,2,TRUE)</f>
        <v>0</v>
      </c>
      <c r="AV114" s="8">
        <f>VLOOKUP(AU114,'5m歩行判定　女性（変更厳禁）'!$B$11:$C$16,2,TRUE)</f>
        <v>5</v>
      </c>
      <c r="AX114" s="8">
        <f>VLOOKUP(AW114,'TUG判定　女性（変更厳禁）'!$B$11:$C$16,2,TRUE)</f>
        <v>5</v>
      </c>
      <c r="AZ114" s="8">
        <f>VLOOKUP(AY114,'ファンクショナルリーチ判定　女性（変更厳禁）'!$B$11:$C$16,2,TRUE)</f>
        <v>0</v>
      </c>
      <c r="BA114" s="81">
        <f t="shared" si="9"/>
        <v>10</v>
      </c>
      <c r="BB114" s="70"/>
      <c r="BC114" s="70"/>
      <c r="BD114" s="78"/>
      <c r="BE114" s="69"/>
      <c r="BF114" s="8"/>
      <c r="BG114" s="8"/>
      <c r="BH114" s="8"/>
      <c r="BI114" s="73"/>
    </row>
    <row r="115" spans="1:61">
      <c r="A115" s="3">
        <v>113</v>
      </c>
      <c r="F115" s="12" t="e">
        <f t="shared" si="10"/>
        <v>#DIV/0!</v>
      </c>
      <c r="H115" s="12" t="e">
        <f t="shared" si="11"/>
        <v>#DIV/0!</v>
      </c>
      <c r="K115" s="43"/>
      <c r="M115" s="45" t="s">
        <v>77</v>
      </c>
      <c r="O115" s="46" t="s">
        <v>79</v>
      </c>
      <c r="Q115" s="7">
        <f>VLOOKUP(P115,'握力判定　女性用（変更厳禁）'!$B$11:$C$16,2,TRUE)</f>
        <v>0</v>
      </c>
      <c r="S115" s="7">
        <f>VLOOKUP(R115,'長座位体前屈判定　女性用（変更厳禁）'!$B$11:$C$16,2,TRUE)</f>
        <v>0</v>
      </c>
      <c r="U115" s="7">
        <f>VLOOKUP(T115,'開眼片足立ち判定　女性（変更厳禁）'!$B$11:$C$16,2,TRUE)</f>
        <v>0</v>
      </c>
      <c r="W115" s="7">
        <f>VLOOKUP(V115,'5m歩行判定　女性（変更厳禁）'!$B$11:$C$16,2,TRUE)</f>
        <v>5</v>
      </c>
      <c r="Y115" s="7">
        <f>VLOOKUP(X115,'TUG判定　女性（変更厳禁）'!$B$11:$C$16,2,TRUE)</f>
        <v>5</v>
      </c>
      <c r="AA115" s="58">
        <f>VLOOKUP(Z115,'ファンクショナルリーチ判定　女性（変更厳禁）'!$B$11:$C$16,2,TRUE)</f>
        <v>0</v>
      </c>
      <c r="AB115" s="7">
        <f t="shared" si="8"/>
        <v>10</v>
      </c>
      <c r="AC115" s="63"/>
      <c r="AD115" s="63"/>
      <c r="AE115" s="67"/>
      <c r="AF115" s="61"/>
      <c r="AG115" s="7"/>
      <c r="AH115" s="7"/>
      <c r="AI115" s="7"/>
      <c r="AJ115" s="7"/>
      <c r="AL115" s="51" t="s">
        <v>77</v>
      </c>
      <c r="AN115" s="52" t="s">
        <v>79</v>
      </c>
      <c r="AP115" s="8">
        <f>VLOOKUP(AO115,'握力判定　女性用（変更厳禁）'!$B$11:$C$16,2,TRUE)</f>
        <v>0</v>
      </c>
      <c r="AR115" s="8">
        <f>VLOOKUP(AQ115,'長座位体前屈判定　女性用（変更厳禁）'!$B$11:$C$16,2,TRUE)</f>
        <v>0</v>
      </c>
      <c r="AT115" s="8">
        <f>VLOOKUP(AS115,'開眼片足立ち判定　女性（変更厳禁）'!$B$11:$C$16,2,TRUE)</f>
        <v>0</v>
      </c>
      <c r="AV115" s="8">
        <f>VLOOKUP(AU115,'5m歩行判定　女性（変更厳禁）'!$B$11:$C$16,2,TRUE)</f>
        <v>5</v>
      </c>
      <c r="AX115" s="8">
        <f>VLOOKUP(AW115,'TUG判定　女性（変更厳禁）'!$B$11:$C$16,2,TRUE)</f>
        <v>5</v>
      </c>
      <c r="AZ115" s="8">
        <f>VLOOKUP(AY115,'ファンクショナルリーチ判定　女性（変更厳禁）'!$B$11:$C$16,2,TRUE)</f>
        <v>0</v>
      </c>
      <c r="BA115" s="81">
        <f t="shared" si="9"/>
        <v>10</v>
      </c>
      <c r="BB115" s="70"/>
      <c r="BC115" s="70"/>
      <c r="BD115" s="78"/>
      <c r="BE115" s="69"/>
      <c r="BF115" s="8"/>
      <c r="BG115" s="8"/>
      <c r="BH115" s="8"/>
      <c r="BI115" s="73"/>
    </row>
    <row r="116" spans="1:61">
      <c r="A116" s="3">
        <v>114</v>
      </c>
      <c r="F116" s="12" t="e">
        <f t="shared" si="10"/>
        <v>#DIV/0!</v>
      </c>
      <c r="H116" s="12" t="e">
        <f t="shared" si="11"/>
        <v>#DIV/0!</v>
      </c>
      <c r="K116" s="43"/>
      <c r="M116" s="45" t="s">
        <v>77</v>
      </c>
      <c r="O116" s="46" t="s">
        <v>79</v>
      </c>
      <c r="Q116" s="7">
        <f>VLOOKUP(P116,'握力判定　女性用（変更厳禁）'!$B$11:$C$16,2,TRUE)</f>
        <v>0</v>
      </c>
      <c r="S116" s="7">
        <f>VLOOKUP(R116,'長座位体前屈判定　女性用（変更厳禁）'!$B$11:$C$16,2,TRUE)</f>
        <v>0</v>
      </c>
      <c r="U116" s="7">
        <f>VLOOKUP(T116,'開眼片足立ち判定　女性（変更厳禁）'!$B$11:$C$16,2,TRUE)</f>
        <v>0</v>
      </c>
      <c r="W116" s="7">
        <f>VLOOKUP(V116,'5m歩行判定　女性（変更厳禁）'!$B$11:$C$16,2,TRUE)</f>
        <v>5</v>
      </c>
      <c r="Y116" s="7">
        <f>VLOOKUP(X116,'TUG判定　女性（変更厳禁）'!$B$11:$C$16,2,TRUE)</f>
        <v>5</v>
      </c>
      <c r="AA116" s="58">
        <f>VLOOKUP(Z116,'ファンクショナルリーチ判定　女性（変更厳禁）'!$B$11:$C$16,2,TRUE)</f>
        <v>0</v>
      </c>
      <c r="AB116" s="7">
        <f t="shared" si="8"/>
        <v>10</v>
      </c>
      <c r="AC116" s="63"/>
      <c r="AD116" s="63"/>
      <c r="AE116" s="67"/>
      <c r="AF116" s="61"/>
      <c r="AG116" s="7"/>
      <c r="AH116" s="7"/>
      <c r="AI116" s="7"/>
      <c r="AJ116" s="7"/>
      <c r="AL116" s="51" t="s">
        <v>77</v>
      </c>
      <c r="AN116" s="52" t="s">
        <v>79</v>
      </c>
      <c r="AP116" s="8">
        <f>VLOOKUP(AO116,'握力判定　女性用（変更厳禁）'!$B$11:$C$16,2,TRUE)</f>
        <v>0</v>
      </c>
      <c r="AR116" s="8">
        <f>VLOOKUP(AQ116,'長座位体前屈判定　女性用（変更厳禁）'!$B$11:$C$16,2,TRUE)</f>
        <v>0</v>
      </c>
      <c r="AT116" s="8">
        <f>VLOOKUP(AS116,'開眼片足立ち判定　女性（変更厳禁）'!$B$11:$C$16,2,TRUE)</f>
        <v>0</v>
      </c>
      <c r="AV116" s="8">
        <f>VLOOKUP(AU116,'5m歩行判定　女性（変更厳禁）'!$B$11:$C$16,2,TRUE)</f>
        <v>5</v>
      </c>
      <c r="AX116" s="8">
        <f>VLOOKUP(AW116,'TUG判定　女性（変更厳禁）'!$B$11:$C$16,2,TRUE)</f>
        <v>5</v>
      </c>
      <c r="AZ116" s="8">
        <f>VLOOKUP(AY116,'ファンクショナルリーチ判定　女性（変更厳禁）'!$B$11:$C$16,2,TRUE)</f>
        <v>0</v>
      </c>
      <c r="BA116" s="81">
        <f t="shared" si="9"/>
        <v>10</v>
      </c>
      <c r="BB116" s="70"/>
      <c r="BC116" s="70"/>
      <c r="BD116" s="78"/>
      <c r="BE116" s="69"/>
      <c r="BF116" s="8"/>
      <c r="BG116" s="8"/>
      <c r="BH116" s="8"/>
      <c r="BI116" s="73"/>
    </row>
    <row r="117" spans="1:61">
      <c r="A117" s="3">
        <v>115</v>
      </c>
      <c r="F117" s="12" t="e">
        <f t="shared" si="10"/>
        <v>#DIV/0!</v>
      </c>
      <c r="H117" s="12" t="e">
        <f t="shared" si="11"/>
        <v>#DIV/0!</v>
      </c>
      <c r="K117" s="43"/>
      <c r="M117" s="45" t="s">
        <v>77</v>
      </c>
      <c r="O117" s="46" t="s">
        <v>79</v>
      </c>
      <c r="Q117" s="7">
        <f>VLOOKUP(P117,'握力判定　女性用（変更厳禁）'!$B$11:$C$16,2,TRUE)</f>
        <v>0</v>
      </c>
      <c r="S117" s="7">
        <f>VLOOKUP(R117,'長座位体前屈判定　女性用（変更厳禁）'!$B$11:$C$16,2,TRUE)</f>
        <v>0</v>
      </c>
      <c r="U117" s="7">
        <f>VLOOKUP(T117,'開眼片足立ち判定　女性（変更厳禁）'!$B$11:$C$16,2,TRUE)</f>
        <v>0</v>
      </c>
      <c r="W117" s="7">
        <f>VLOOKUP(V117,'5m歩行判定　女性（変更厳禁）'!$B$11:$C$16,2,TRUE)</f>
        <v>5</v>
      </c>
      <c r="Y117" s="7">
        <f>VLOOKUP(X117,'TUG判定　女性（変更厳禁）'!$B$11:$C$16,2,TRUE)</f>
        <v>5</v>
      </c>
      <c r="AA117" s="58">
        <f>VLOOKUP(Z117,'ファンクショナルリーチ判定　女性（変更厳禁）'!$B$11:$C$16,2,TRUE)</f>
        <v>0</v>
      </c>
      <c r="AB117" s="7">
        <f t="shared" si="8"/>
        <v>10</v>
      </c>
      <c r="AC117" s="63"/>
      <c r="AD117" s="63"/>
      <c r="AE117" s="67"/>
      <c r="AF117" s="61"/>
      <c r="AG117" s="7"/>
      <c r="AH117" s="7"/>
      <c r="AI117" s="7"/>
      <c r="AJ117" s="7"/>
      <c r="AL117" s="51" t="s">
        <v>77</v>
      </c>
      <c r="AN117" s="52" t="s">
        <v>79</v>
      </c>
      <c r="AP117" s="8">
        <f>VLOOKUP(AO117,'握力判定　女性用（変更厳禁）'!$B$11:$C$16,2,TRUE)</f>
        <v>0</v>
      </c>
      <c r="AR117" s="8">
        <f>VLOOKUP(AQ117,'長座位体前屈判定　女性用（変更厳禁）'!$B$11:$C$16,2,TRUE)</f>
        <v>0</v>
      </c>
      <c r="AT117" s="8">
        <f>VLOOKUP(AS117,'開眼片足立ち判定　女性（変更厳禁）'!$B$11:$C$16,2,TRUE)</f>
        <v>0</v>
      </c>
      <c r="AV117" s="8">
        <f>VLOOKUP(AU117,'5m歩行判定　女性（変更厳禁）'!$B$11:$C$16,2,TRUE)</f>
        <v>5</v>
      </c>
      <c r="AX117" s="8">
        <f>VLOOKUP(AW117,'TUG判定　女性（変更厳禁）'!$B$11:$C$16,2,TRUE)</f>
        <v>5</v>
      </c>
      <c r="AZ117" s="8">
        <f>VLOOKUP(AY117,'ファンクショナルリーチ判定　女性（変更厳禁）'!$B$11:$C$16,2,TRUE)</f>
        <v>0</v>
      </c>
      <c r="BA117" s="81">
        <f t="shared" si="9"/>
        <v>10</v>
      </c>
      <c r="BB117" s="70"/>
      <c r="BC117" s="70"/>
      <c r="BD117" s="78"/>
      <c r="BE117" s="69"/>
      <c r="BF117" s="8"/>
      <c r="BG117" s="8"/>
      <c r="BH117" s="8"/>
      <c r="BI117" s="73"/>
    </row>
    <row r="118" spans="1:61">
      <c r="A118" s="3">
        <v>116</v>
      </c>
      <c r="F118" s="12" t="e">
        <f t="shared" si="10"/>
        <v>#DIV/0!</v>
      </c>
      <c r="H118" s="12" t="e">
        <f t="shared" si="11"/>
        <v>#DIV/0!</v>
      </c>
      <c r="K118" s="43"/>
      <c r="M118" s="45" t="s">
        <v>77</v>
      </c>
      <c r="O118" s="46" t="s">
        <v>79</v>
      </c>
      <c r="Q118" s="7">
        <f>VLOOKUP(P118,'握力判定　女性用（変更厳禁）'!$B$11:$C$16,2,TRUE)</f>
        <v>0</v>
      </c>
      <c r="S118" s="7">
        <f>VLOOKUP(R118,'長座位体前屈判定　女性用（変更厳禁）'!$B$11:$C$16,2,TRUE)</f>
        <v>0</v>
      </c>
      <c r="U118" s="7">
        <f>VLOOKUP(T118,'開眼片足立ち判定　女性（変更厳禁）'!$B$11:$C$16,2,TRUE)</f>
        <v>0</v>
      </c>
      <c r="W118" s="7">
        <f>VLOOKUP(V118,'5m歩行判定　女性（変更厳禁）'!$B$11:$C$16,2,TRUE)</f>
        <v>5</v>
      </c>
      <c r="Y118" s="7">
        <f>VLOOKUP(X118,'TUG判定　女性（変更厳禁）'!$B$11:$C$16,2,TRUE)</f>
        <v>5</v>
      </c>
      <c r="AA118" s="58">
        <f>VLOOKUP(Z118,'ファンクショナルリーチ判定　女性（変更厳禁）'!$B$11:$C$16,2,TRUE)</f>
        <v>0</v>
      </c>
      <c r="AB118" s="7">
        <f t="shared" si="8"/>
        <v>10</v>
      </c>
      <c r="AC118" s="63"/>
      <c r="AD118" s="63"/>
      <c r="AE118" s="67"/>
      <c r="AF118" s="61"/>
      <c r="AG118" s="7"/>
      <c r="AH118" s="7"/>
      <c r="AI118" s="7"/>
      <c r="AJ118" s="7"/>
      <c r="AL118" s="51" t="s">
        <v>77</v>
      </c>
      <c r="AN118" s="52" t="s">
        <v>79</v>
      </c>
      <c r="AP118" s="8">
        <f>VLOOKUP(AO118,'握力判定　女性用（変更厳禁）'!$B$11:$C$16,2,TRUE)</f>
        <v>0</v>
      </c>
      <c r="AR118" s="8">
        <f>VLOOKUP(AQ118,'長座位体前屈判定　女性用（変更厳禁）'!$B$11:$C$16,2,TRUE)</f>
        <v>0</v>
      </c>
      <c r="AT118" s="8">
        <f>VLOOKUP(AS118,'開眼片足立ち判定　女性（変更厳禁）'!$B$11:$C$16,2,TRUE)</f>
        <v>0</v>
      </c>
      <c r="AV118" s="8">
        <f>VLOOKUP(AU118,'5m歩行判定　女性（変更厳禁）'!$B$11:$C$16,2,TRUE)</f>
        <v>5</v>
      </c>
      <c r="AX118" s="8">
        <f>VLOOKUP(AW118,'TUG判定　女性（変更厳禁）'!$B$11:$C$16,2,TRUE)</f>
        <v>5</v>
      </c>
      <c r="AZ118" s="8">
        <f>VLOOKUP(AY118,'ファンクショナルリーチ判定　女性（変更厳禁）'!$B$11:$C$16,2,TRUE)</f>
        <v>0</v>
      </c>
      <c r="BA118" s="81">
        <f t="shared" si="9"/>
        <v>10</v>
      </c>
      <c r="BB118" s="70"/>
      <c r="BC118" s="70"/>
      <c r="BD118" s="78"/>
      <c r="BE118" s="69"/>
      <c r="BF118" s="8"/>
      <c r="BG118" s="8"/>
      <c r="BH118" s="8"/>
      <c r="BI118" s="73"/>
    </row>
    <row r="119" spans="1:61">
      <c r="A119" s="3">
        <v>117</v>
      </c>
      <c r="F119" s="12" t="e">
        <f t="shared" si="10"/>
        <v>#DIV/0!</v>
      </c>
      <c r="H119" s="12" t="e">
        <f t="shared" si="11"/>
        <v>#DIV/0!</v>
      </c>
      <c r="K119" s="43"/>
      <c r="M119" s="45" t="s">
        <v>77</v>
      </c>
      <c r="O119" s="46" t="s">
        <v>79</v>
      </c>
      <c r="Q119" s="7">
        <f>VLOOKUP(P119,'握力判定　女性用（変更厳禁）'!$B$11:$C$16,2,TRUE)</f>
        <v>0</v>
      </c>
      <c r="S119" s="7">
        <f>VLOOKUP(R119,'長座位体前屈判定　女性用（変更厳禁）'!$B$11:$C$16,2,TRUE)</f>
        <v>0</v>
      </c>
      <c r="U119" s="7">
        <f>VLOOKUP(T119,'開眼片足立ち判定　女性（変更厳禁）'!$B$11:$C$16,2,TRUE)</f>
        <v>0</v>
      </c>
      <c r="W119" s="7">
        <f>VLOOKUP(V119,'5m歩行判定　女性（変更厳禁）'!$B$11:$C$16,2,TRUE)</f>
        <v>5</v>
      </c>
      <c r="Y119" s="7">
        <f>VLOOKUP(X119,'TUG判定　女性（変更厳禁）'!$B$11:$C$16,2,TRUE)</f>
        <v>5</v>
      </c>
      <c r="AA119" s="58">
        <f>VLOOKUP(Z119,'ファンクショナルリーチ判定　女性（変更厳禁）'!$B$11:$C$16,2,TRUE)</f>
        <v>0</v>
      </c>
      <c r="AB119" s="7">
        <f t="shared" si="8"/>
        <v>10</v>
      </c>
      <c r="AC119" s="63"/>
      <c r="AD119" s="63"/>
      <c r="AE119" s="67"/>
      <c r="AF119" s="61"/>
      <c r="AG119" s="7"/>
      <c r="AH119" s="7"/>
      <c r="AI119" s="7"/>
      <c r="AJ119" s="7"/>
      <c r="AL119" s="51" t="s">
        <v>77</v>
      </c>
      <c r="AN119" s="52" t="s">
        <v>79</v>
      </c>
      <c r="AP119" s="8">
        <f>VLOOKUP(AO119,'握力判定　女性用（変更厳禁）'!$B$11:$C$16,2,TRUE)</f>
        <v>0</v>
      </c>
      <c r="AR119" s="8">
        <f>VLOOKUP(AQ119,'長座位体前屈判定　女性用（変更厳禁）'!$B$11:$C$16,2,TRUE)</f>
        <v>0</v>
      </c>
      <c r="AT119" s="8">
        <f>VLOOKUP(AS119,'開眼片足立ち判定　女性（変更厳禁）'!$B$11:$C$16,2,TRUE)</f>
        <v>0</v>
      </c>
      <c r="AV119" s="8">
        <f>VLOOKUP(AU119,'5m歩行判定　女性（変更厳禁）'!$B$11:$C$16,2,TRUE)</f>
        <v>5</v>
      </c>
      <c r="AX119" s="8">
        <f>VLOOKUP(AW119,'TUG判定　女性（変更厳禁）'!$B$11:$C$16,2,TRUE)</f>
        <v>5</v>
      </c>
      <c r="AZ119" s="8">
        <f>VLOOKUP(AY119,'ファンクショナルリーチ判定　女性（変更厳禁）'!$B$11:$C$16,2,TRUE)</f>
        <v>0</v>
      </c>
      <c r="BA119" s="81">
        <f t="shared" si="9"/>
        <v>10</v>
      </c>
      <c r="BB119" s="70"/>
      <c r="BC119" s="70"/>
      <c r="BD119" s="78"/>
      <c r="BE119" s="69"/>
      <c r="BF119" s="8"/>
      <c r="BG119" s="8"/>
      <c r="BH119" s="8"/>
      <c r="BI119" s="73"/>
    </row>
    <row r="120" spans="1:61">
      <c r="A120" s="3">
        <v>118</v>
      </c>
      <c r="F120" s="12" t="e">
        <f t="shared" si="10"/>
        <v>#DIV/0!</v>
      </c>
      <c r="H120" s="12" t="e">
        <f t="shared" si="11"/>
        <v>#DIV/0!</v>
      </c>
      <c r="K120" s="43"/>
      <c r="M120" s="45" t="s">
        <v>77</v>
      </c>
      <c r="O120" s="46" t="s">
        <v>79</v>
      </c>
      <c r="Q120" s="7">
        <f>VLOOKUP(P120,'握力判定　女性用（変更厳禁）'!$B$11:$C$16,2,TRUE)</f>
        <v>0</v>
      </c>
      <c r="S120" s="7">
        <f>VLOOKUP(R120,'長座位体前屈判定　女性用（変更厳禁）'!$B$11:$C$16,2,TRUE)</f>
        <v>0</v>
      </c>
      <c r="U120" s="7">
        <f>VLOOKUP(T120,'開眼片足立ち判定　女性（変更厳禁）'!$B$11:$C$16,2,TRUE)</f>
        <v>0</v>
      </c>
      <c r="W120" s="7">
        <f>VLOOKUP(V120,'5m歩行判定　女性（変更厳禁）'!$B$11:$C$16,2,TRUE)</f>
        <v>5</v>
      </c>
      <c r="Y120" s="7">
        <f>VLOOKUP(X120,'TUG判定　女性（変更厳禁）'!$B$11:$C$16,2,TRUE)</f>
        <v>5</v>
      </c>
      <c r="AA120" s="58">
        <f>VLOOKUP(Z120,'ファンクショナルリーチ判定　女性（変更厳禁）'!$B$11:$C$16,2,TRUE)</f>
        <v>0</v>
      </c>
      <c r="AB120" s="7">
        <f t="shared" si="8"/>
        <v>10</v>
      </c>
      <c r="AC120" s="63"/>
      <c r="AD120" s="63"/>
      <c r="AE120" s="67"/>
      <c r="AF120" s="61"/>
      <c r="AG120" s="7"/>
      <c r="AH120" s="7"/>
      <c r="AI120" s="7"/>
      <c r="AJ120" s="7"/>
      <c r="AL120" s="51" t="s">
        <v>77</v>
      </c>
      <c r="AN120" s="52" t="s">
        <v>79</v>
      </c>
      <c r="AP120" s="8">
        <f>VLOOKUP(AO120,'握力判定　女性用（変更厳禁）'!$B$11:$C$16,2,TRUE)</f>
        <v>0</v>
      </c>
      <c r="AR120" s="8">
        <f>VLOOKUP(AQ120,'長座位体前屈判定　女性用（変更厳禁）'!$B$11:$C$16,2,TRUE)</f>
        <v>0</v>
      </c>
      <c r="AT120" s="8">
        <f>VLOOKUP(AS120,'開眼片足立ち判定　女性（変更厳禁）'!$B$11:$C$16,2,TRUE)</f>
        <v>0</v>
      </c>
      <c r="AV120" s="8">
        <f>VLOOKUP(AU120,'5m歩行判定　女性（変更厳禁）'!$B$11:$C$16,2,TRUE)</f>
        <v>5</v>
      </c>
      <c r="AX120" s="8">
        <f>VLOOKUP(AW120,'TUG判定　女性（変更厳禁）'!$B$11:$C$16,2,TRUE)</f>
        <v>5</v>
      </c>
      <c r="AZ120" s="8">
        <f>VLOOKUP(AY120,'ファンクショナルリーチ判定　女性（変更厳禁）'!$B$11:$C$16,2,TRUE)</f>
        <v>0</v>
      </c>
      <c r="BA120" s="81">
        <f t="shared" si="9"/>
        <v>10</v>
      </c>
      <c r="BB120" s="70"/>
      <c r="BC120" s="70"/>
      <c r="BD120" s="78"/>
      <c r="BE120" s="69"/>
      <c r="BF120" s="8"/>
      <c r="BG120" s="8"/>
      <c r="BH120" s="8"/>
      <c r="BI120" s="73"/>
    </row>
    <row r="121" spans="1:61">
      <c r="A121" s="3">
        <v>119</v>
      </c>
      <c r="F121" s="12" t="e">
        <f t="shared" si="10"/>
        <v>#DIV/0!</v>
      </c>
      <c r="H121" s="12" t="e">
        <f t="shared" si="11"/>
        <v>#DIV/0!</v>
      </c>
      <c r="K121" s="43"/>
      <c r="M121" s="45" t="s">
        <v>77</v>
      </c>
      <c r="O121" s="46" t="s">
        <v>79</v>
      </c>
      <c r="Q121" s="7">
        <f>VLOOKUP(P121,'握力判定　女性用（変更厳禁）'!$B$11:$C$16,2,TRUE)</f>
        <v>0</v>
      </c>
      <c r="S121" s="7">
        <f>VLOOKUP(R121,'長座位体前屈判定　女性用（変更厳禁）'!$B$11:$C$16,2,TRUE)</f>
        <v>0</v>
      </c>
      <c r="U121" s="7">
        <f>VLOOKUP(T121,'開眼片足立ち判定　女性（変更厳禁）'!$B$11:$C$16,2,TRUE)</f>
        <v>0</v>
      </c>
      <c r="W121" s="7">
        <f>VLOOKUP(V121,'5m歩行判定　女性（変更厳禁）'!$B$11:$C$16,2,TRUE)</f>
        <v>5</v>
      </c>
      <c r="Y121" s="7">
        <f>VLOOKUP(X121,'TUG判定　女性（変更厳禁）'!$B$11:$C$16,2,TRUE)</f>
        <v>5</v>
      </c>
      <c r="AA121" s="58">
        <f>VLOOKUP(Z121,'ファンクショナルリーチ判定　女性（変更厳禁）'!$B$11:$C$16,2,TRUE)</f>
        <v>0</v>
      </c>
      <c r="AB121" s="7">
        <f t="shared" si="8"/>
        <v>10</v>
      </c>
      <c r="AC121" s="63"/>
      <c r="AD121" s="63"/>
      <c r="AE121" s="67"/>
      <c r="AF121" s="61"/>
      <c r="AG121" s="7"/>
      <c r="AH121" s="7"/>
      <c r="AI121" s="7"/>
      <c r="AJ121" s="7"/>
      <c r="AL121" s="51" t="s">
        <v>77</v>
      </c>
      <c r="AN121" s="52" t="s">
        <v>79</v>
      </c>
      <c r="AP121" s="8">
        <f>VLOOKUP(AO121,'握力判定　女性用（変更厳禁）'!$B$11:$C$16,2,TRUE)</f>
        <v>0</v>
      </c>
      <c r="AR121" s="8">
        <f>VLOOKUP(AQ121,'長座位体前屈判定　女性用（変更厳禁）'!$B$11:$C$16,2,TRUE)</f>
        <v>0</v>
      </c>
      <c r="AT121" s="8">
        <f>VLOOKUP(AS121,'開眼片足立ち判定　女性（変更厳禁）'!$B$11:$C$16,2,TRUE)</f>
        <v>0</v>
      </c>
      <c r="AV121" s="8">
        <f>VLOOKUP(AU121,'5m歩行判定　女性（変更厳禁）'!$B$11:$C$16,2,TRUE)</f>
        <v>5</v>
      </c>
      <c r="AX121" s="8">
        <f>VLOOKUP(AW121,'TUG判定　女性（変更厳禁）'!$B$11:$C$16,2,TRUE)</f>
        <v>5</v>
      </c>
      <c r="AZ121" s="8">
        <f>VLOOKUP(AY121,'ファンクショナルリーチ判定　女性（変更厳禁）'!$B$11:$C$16,2,TRUE)</f>
        <v>0</v>
      </c>
      <c r="BA121" s="81">
        <f t="shared" si="9"/>
        <v>10</v>
      </c>
      <c r="BB121" s="70"/>
      <c r="BC121" s="70"/>
      <c r="BD121" s="78"/>
      <c r="BE121" s="69"/>
      <c r="BF121" s="8"/>
      <c r="BG121" s="8"/>
      <c r="BH121" s="8"/>
      <c r="BI121" s="73"/>
    </row>
    <row r="122" spans="1:61">
      <c r="A122" s="3">
        <v>120</v>
      </c>
      <c r="F122" s="12" t="e">
        <f t="shared" si="10"/>
        <v>#DIV/0!</v>
      </c>
      <c r="H122" s="12" t="e">
        <f t="shared" si="11"/>
        <v>#DIV/0!</v>
      </c>
      <c r="K122" s="43"/>
      <c r="M122" s="45" t="s">
        <v>77</v>
      </c>
      <c r="O122" s="46" t="s">
        <v>79</v>
      </c>
      <c r="Q122" s="7">
        <f>VLOOKUP(P122,'握力判定　女性用（変更厳禁）'!$B$11:$C$16,2,TRUE)</f>
        <v>0</v>
      </c>
      <c r="S122" s="7">
        <f>VLOOKUP(R122,'長座位体前屈判定　女性用（変更厳禁）'!$B$11:$C$16,2,TRUE)</f>
        <v>0</v>
      </c>
      <c r="U122" s="7">
        <f>VLOOKUP(T122,'開眼片足立ち判定　女性（変更厳禁）'!$B$11:$C$16,2,TRUE)</f>
        <v>0</v>
      </c>
      <c r="W122" s="7">
        <f>VLOOKUP(V122,'5m歩行判定　女性（変更厳禁）'!$B$11:$C$16,2,TRUE)</f>
        <v>5</v>
      </c>
      <c r="Y122" s="7">
        <f>VLOOKUP(X122,'TUG判定　女性（変更厳禁）'!$B$11:$C$16,2,TRUE)</f>
        <v>5</v>
      </c>
      <c r="AA122" s="58">
        <f>VLOOKUP(Z122,'ファンクショナルリーチ判定　女性（変更厳禁）'!$B$11:$C$16,2,TRUE)</f>
        <v>0</v>
      </c>
      <c r="AB122" s="7">
        <f t="shared" si="8"/>
        <v>10</v>
      </c>
      <c r="AC122" s="63"/>
      <c r="AD122" s="63"/>
      <c r="AE122" s="67"/>
      <c r="AF122" s="61"/>
      <c r="AG122" s="7"/>
      <c r="AH122" s="7"/>
      <c r="AI122" s="7"/>
      <c r="AJ122" s="7"/>
      <c r="AL122" s="51" t="s">
        <v>77</v>
      </c>
      <c r="AN122" s="52" t="s">
        <v>79</v>
      </c>
      <c r="AP122" s="8">
        <f>VLOOKUP(AO122,'握力判定　女性用（変更厳禁）'!$B$11:$C$16,2,TRUE)</f>
        <v>0</v>
      </c>
      <c r="AR122" s="8">
        <f>VLOOKUP(AQ122,'長座位体前屈判定　女性用（変更厳禁）'!$B$11:$C$16,2,TRUE)</f>
        <v>0</v>
      </c>
      <c r="AT122" s="8">
        <f>VLOOKUP(AS122,'開眼片足立ち判定　女性（変更厳禁）'!$B$11:$C$16,2,TRUE)</f>
        <v>0</v>
      </c>
      <c r="AV122" s="8">
        <f>VLOOKUP(AU122,'5m歩行判定　女性（変更厳禁）'!$B$11:$C$16,2,TRUE)</f>
        <v>5</v>
      </c>
      <c r="AX122" s="8">
        <f>VLOOKUP(AW122,'TUG判定　女性（変更厳禁）'!$B$11:$C$16,2,TRUE)</f>
        <v>5</v>
      </c>
      <c r="AZ122" s="8">
        <f>VLOOKUP(AY122,'ファンクショナルリーチ判定　女性（変更厳禁）'!$B$11:$C$16,2,TRUE)</f>
        <v>0</v>
      </c>
      <c r="BA122" s="81">
        <f t="shared" si="9"/>
        <v>10</v>
      </c>
      <c r="BB122" s="70"/>
      <c r="BC122" s="70"/>
      <c r="BD122" s="78"/>
      <c r="BE122" s="69"/>
      <c r="BF122" s="8"/>
      <c r="BG122" s="8"/>
      <c r="BH122" s="8"/>
      <c r="BI122" s="73"/>
    </row>
    <row r="123" spans="1:61">
      <c r="A123" s="3">
        <v>121</v>
      </c>
      <c r="F123" s="12" t="e">
        <f t="shared" si="10"/>
        <v>#DIV/0!</v>
      </c>
      <c r="H123" s="12" t="e">
        <f t="shared" si="11"/>
        <v>#DIV/0!</v>
      </c>
      <c r="K123" s="43"/>
      <c r="M123" s="45" t="s">
        <v>77</v>
      </c>
      <c r="O123" s="46" t="s">
        <v>79</v>
      </c>
      <c r="Q123" s="7">
        <f>VLOOKUP(P123,'握力判定　女性用（変更厳禁）'!$B$11:$C$16,2,TRUE)</f>
        <v>0</v>
      </c>
      <c r="S123" s="7">
        <f>VLOOKUP(R123,'長座位体前屈判定　女性用（変更厳禁）'!$B$11:$C$16,2,TRUE)</f>
        <v>0</v>
      </c>
      <c r="U123" s="7">
        <f>VLOOKUP(T123,'開眼片足立ち判定　女性（変更厳禁）'!$B$11:$C$16,2,TRUE)</f>
        <v>0</v>
      </c>
      <c r="W123" s="7">
        <f>VLOOKUP(V123,'5m歩行判定　女性（変更厳禁）'!$B$11:$C$16,2,TRUE)</f>
        <v>5</v>
      </c>
      <c r="Y123" s="7">
        <f>VLOOKUP(X123,'TUG判定　女性（変更厳禁）'!$B$11:$C$16,2,TRUE)</f>
        <v>5</v>
      </c>
      <c r="AA123" s="58">
        <f>VLOOKUP(Z123,'ファンクショナルリーチ判定　女性（変更厳禁）'!$B$11:$C$16,2,TRUE)</f>
        <v>0</v>
      </c>
      <c r="AB123" s="7">
        <f t="shared" si="8"/>
        <v>10</v>
      </c>
      <c r="AC123" s="63"/>
      <c r="AD123" s="63"/>
      <c r="AE123" s="67"/>
      <c r="AF123" s="61"/>
      <c r="AG123" s="7"/>
      <c r="AH123" s="7"/>
      <c r="AI123" s="7"/>
      <c r="AJ123" s="7"/>
      <c r="AL123" s="51" t="s">
        <v>77</v>
      </c>
      <c r="AN123" s="52" t="s">
        <v>79</v>
      </c>
      <c r="AP123" s="8">
        <f>VLOOKUP(AO123,'握力判定　女性用（変更厳禁）'!$B$11:$C$16,2,TRUE)</f>
        <v>0</v>
      </c>
      <c r="AR123" s="8">
        <f>VLOOKUP(AQ123,'長座位体前屈判定　女性用（変更厳禁）'!$B$11:$C$16,2,TRUE)</f>
        <v>0</v>
      </c>
      <c r="AT123" s="8">
        <f>VLOOKUP(AS123,'開眼片足立ち判定　女性（変更厳禁）'!$B$11:$C$16,2,TRUE)</f>
        <v>0</v>
      </c>
      <c r="AV123" s="8">
        <f>VLOOKUP(AU123,'5m歩行判定　女性（変更厳禁）'!$B$11:$C$16,2,TRUE)</f>
        <v>5</v>
      </c>
      <c r="AX123" s="8">
        <f>VLOOKUP(AW123,'TUG判定　女性（変更厳禁）'!$B$11:$C$16,2,TRUE)</f>
        <v>5</v>
      </c>
      <c r="AZ123" s="8">
        <f>VLOOKUP(AY123,'ファンクショナルリーチ判定　女性（変更厳禁）'!$B$11:$C$16,2,TRUE)</f>
        <v>0</v>
      </c>
      <c r="BA123" s="81">
        <f t="shared" si="9"/>
        <v>10</v>
      </c>
      <c r="BB123" s="70"/>
      <c r="BC123" s="70"/>
      <c r="BD123" s="78"/>
      <c r="BE123" s="69"/>
      <c r="BF123" s="8"/>
      <c r="BG123" s="8"/>
      <c r="BH123" s="8"/>
      <c r="BI123" s="73"/>
    </row>
    <row r="124" spans="1:61">
      <c r="A124" s="3">
        <v>122</v>
      </c>
      <c r="F124" s="12" t="e">
        <f t="shared" si="10"/>
        <v>#DIV/0!</v>
      </c>
      <c r="H124" s="12" t="e">
        <f t="shared" si="11"/>
        <v>#DIV/0!</v>
      </c>
      <c r="K124" s="43"/>
      <c r="M124" s="45" t="s">
        <v>77</v>
      </c>
      <c r="O124" s="46" t="s">
        <v>79</v>
      </c>
      <c r="Q124" s="7">
        <f>VLOOKUP(P124,'握力判定　女性用（変更厳禁）'!$B$11:$C$16,2,TRUE)</f>
        <v>0</v>
      </c>
      <c r="S124" s="7">
        <f>VLOOKUP(R124,'長座位体前屈判定　女性用（変更厳禁）'!$B$11:$C$16,2,TRUE)</f>
        <v>0</v>
      </c>
      <c r="U124" s="7">
        <f>VLOOKUP(T124,'開眼片足立ち判定　女性（変更厳禁）'!$B$11:$C$16,2,TRUE)</f>
        <v>0</v>
      </c>
      <c r="W124" s="7">
        <f>VLOOKUP(V124,'5m歩行判定　女性（変更厳禁）'!$B$11:$C$16,2,TRUE)</f>
        <v>5</v>
      </c>
      <c r="Y124" s="7">
        <f>VLOOKUP(X124,'TUG判定　女性（変更厳禁）'!$B$11:$C$16,2,TRUE)</f>
        <v>5</v>
      </c>
      <c r="AA124" s="58">
        <f>VLOOKUP(Z124,'ファンクショナルリーチ判定　女性（変更厳禁）'!$B$11:$C$16,2,TRUE)</f>
        <v>0</v>
      </c>
      <c r="AB124" s="7">
        <f t="shared" si="8"/>
        <v>10</v>
      </c>
      <c r="AC124" s="63"/>
      <c r="AD124" s="63"/>
      <c r="AE124" s="67"/>
      <c r="AF124" s="61"/>
      <c r="AG124" s="7"/>
      <c r="AH124" s="7"/>
      <c r="AI124" s="7"/>
      <c r="AJ124" s="7"/>
      <c r="AL124" s="51" t="s">
        <v>77</v>
      </c>
      <c r="AN124" s="52" t="s">
        <v>79</v>
      </c>
      <c r="AP124" s="8">
        <f>VLOOKUP(AO124,'握力判定　女性用（変更厳禁）'!$B$11:$C$16,2,TRUE)</f>
        <v>0</v>
      </c>
      <c r="AR124" s="8">
        <f>VLOOKUP(AQ124,'長座位体前屈判定　女性用（変更厳禁）'!$B$11:$C$16,2,TRUE)</f>
        <v>0</v>
      </c>
      <c r="AT124" s="8">
        <f>VLOOKUP(AS124,'開眼片足立ち判定　女性（変更厳禁）'!$B$11:$C$16,2,TRUE)</f>
        <v>0</v>
      </c>
      <c r="AV124" s="8">
        <f>VLOOKUP(AU124,'5m歩行判定　女性（変更厳禁）'!$B$11:$C$16,2,TRUE)</f>
        <v>5</v>
      </c>
      <c r="AX124" s="8">
        <f>VLOOKUP(AW124,'TUG判定　女性（変更厳禁）'!$B$11:$C$16,2,TRUE)</f>
        <v>5</v>
      </c>
      <c r="AZ124" s="8">
        <f>VLOOKUP(AY124,'ファンクショナルリーチ判定　女性（変更厳禁）'!$B$11:$C$16,2,TRUE)</f>
        <v>0</v>
      </c>
      <c r="BA124" s="81">
        <f t="shared" si="9"/>
        <v>10</v>
      </c>
      <c r="BB124" s="70"/>
      <c r="BC124" s="70"/>
      <c r="BD124" s="78"/>
      <c r="BE124" s="69"/>
      <c r="BF124" s="8"/>
      <c r="BG124" s="8"/>
      <c r="BH124" s="8"/>
      <c r="BI124" s="73"/>
    </row>
    <row r="125" spans="1:61">
      <c r="A125" s="3">
        <v>123</v>
      </c>
      <c r="F125" s="12" t="e">
        <f t="shared" si="10"/>
        <v>#DIV/0!</v>
      </c>
      <c r="H125" s="12" t="e">
        <f t="shared" si="11"/>
        <v>#DIV/0!</v>
      </c>
      <c r="K125" s="43"/>
      <c r="M125" s="45" t="s">
        <v>77</v>
      </c>
      <c r="O125" s="46" t="s">
        <v>79</v>
      </c>
      <c r="Q125" s="7">
        <f>VLOOKUP(P125,'握力判定　女性用（変更厳禁）'!$B$11:$C$16,2,TRUE)</f>
        <v>0</v>
      </c>
      <c r="S125" s="7">
        <f>VLOOKUP(R125,'長座位体前屈判定　女性用（変更厳禁）'!$B$11:$C$16,2,TRUE)</f>
        <v>0</v>
      </c>
      <c r="U125" s="7">
        <f>VLOOKUP(T125,'開眼片足立ち判定　女性（変更厳禁）'!$B$11:$C$16,2,TRUE)</f>
        <v>0</v>
      </c>
      <c r="W125" s="7">
        <f>VLOOKUP(V125,'5m歩行判定　女性（変更厳禁）'!$B$11:$C$16,2,TRUE)</f>
        <v>5</v>
      </c>
      <c r="Y125" s="7">
        <f>VLOOKUP(X125,'TUG判定　女性（変更厳禁）'!$B$11:$C$16,2,TRUE)</f>
        <v>5</v>
      </c>
      <c r="AA125" s="58">
        <f>VLOOKUP(Z125,'ファンクショナルリーチ判定　女性（変更厳禁）'!$B$11:$C$16,2,TRUE)</f>
        <v>0</v>
      </c>
      <c r="AB125" s="7">
        <f t="shared" si="8"/>
        <v>10</v>
      </c>
      <c r="AC125" s="63"/>
      <c r="AD125" s="63"/>
      <c r="AE125" s="67"/>
      <c r="AF125" s="61"/>
      <c r="AG125" s="7"/>
      <c r="AH125" s="7"/>
      <c r="AI125" s="7"/>
      <c r="AJ125" s="7"/>
      <c r="AL125" s="51" t="s">
        <v>77</v>
      </c>
      <c r="AN125" s="52" t="s">
        <v>79</v>
      </c>
      <c r="AP125" s="8">
        <f>VLOOKUP(AO125,'握力判定　女性用（変更厳禁）'!$B$11:$C$16,2,TRUE)</f>
        <v>0</v>
      </c>
      <c r="AR125" s="8">
        <f>VLOOKUP(AQ125,'長座位体前屈判定　女性用（変更厳禁）'!$B$11:$C$16,2,TRUE)</f>
        <v>0</v>
      </c>
      <c r="AT125" s="8">
        <f>VLOOKUP(AS125,'開眼片足立ち判定　女性（変更厳禁）'!$B$11:$C$16,2,TRUE)</f>
        <v>0</v>
      </c>
      <c r="AV125" s="8">
        <f>VLOOKUP(AU125,'5m歩行判定　女性（変更厳禁）'!$B$11:$C$16,2,TRUE)</f>
        <v>5</v>
      </c>
      <c r="AX125" s="8">
        <f>VLOOKUP(AW125,'TUG判定　女性（変更厳禁）'!$B$11:$C$16,2,TRUE)</f>
        <v>5</v>
      </c>
      <c r="AZ125" s="8">
        <f>VLOOKUP(AY125,'ファンクショナルリーチ判定　女性（変更厳禁）'!$B$11:$C$16,2,TRUE)</f>
        <v>0</v>
      </c>
      <c r="BA125" s="81">
        <f t="shared" si="9"/>
        <v>10</v>
      </c>
      <c r="BB125" s="70"/>
      <c r="BC125" s="70"/>
      <c r="BD125" s="78"/>
      <c r="BE125" s="69"/>
      <c r="BF125" s="8"/>
      <c r="BG125" s="8"/>
      <c r="BH125" s="8"/>
      <c r="BI125" s="73"/>
    </row>
    <row r="126" spans="1:61">
      <c r="A126" s="3">
        <v>124</v>
      </c>
      <c r="F126" s="12" t="e">
        <f t="shared" si="10"/>
        <v>#DIV/0!</v>
      </c>
      <c r="H126" s="12" t="e">
        <f t="shared" si="11"/>
        <v>#DIV/0!</v>
      </c>
      <c r="K126" s="43"/>
      <c r="M126" s="45" t="s">
        <v>77</v>
      </c>
      <c r="O126" s="46" t="s">
        <v>79</v>
      </c>
      <c r="Q126" s="7">
        <f>VLOOKUP(P126,'握力判定　女性用（変更厳禁）'!$B$11:$C$16,2,TRUE)</f>
        <v>0</v>
      </c>
      <c r="S126" s="7">
        <f>VLOOKUP(R126,'長座位体前屈判定　女性用（変更厳禁）'!$B$11:$C$16,2,TRUE)</f>
        <v>0</v>
      </c>
      <c r="U126" s="7">
        <f>VLOOKUP(T126,'開眼片足立ち判定　女性（変更厳禁）'!$B$11:$C$16,2,TRUE)</f>
        <v>0</v>
      </c>
      <c r="W126" s="7">
        <f>VLOOKUP(V126,'5m歩行判定　女性（変更厳禁）'!$B$11:$C$16,2,TRUE)</f>
        <v>5</v>
      </c>
      <c r="Y126" s="7">
        <f>VLOOKUP(X126,'TUG判定　女性（変更厳禁）'!$B$11:$C$16,2,TRUE)</f>
        <v>5</v>
      </c>
      <c r="AA126" s="58">
        <f>VLOOKUP(Z126,'ファンクショナルリーチ判定　女性（変更厳禁）'!$B$11:$C$16,2,TRUE)</f>
        <v>0</v>
      </c>
      <c r="AB126" s="7">
        <f t="shared" si="8"/>
        <v>10</v>
      </c>
      <c r="AC126" s="63"/>
      <c r="AD126" s="63"/>
      <c r="AE126" s="67"/>
      <c r="AF126" s="61"/>
      <c r="AG126" s="7"/>
      <c r="AH126" s="7"/>
      <c r="AI126" s="7"/>
      <c r="AJ126" s="7"/>
      <c r="AL126" s="51" t="s">
        <v>77</v>
      </c>
      <c r="AN126" s="52" t="s">
        <v>79</v>
      </c>
      <c r="AP126" s="8">
        <f>VLOOKUP(AO126,'握力判定　女性用（変更厳禁）'!$B$11:$C$16,2,TRUE)</f>
        <v>0</v>
      </c>
      <c r="AR126" s="8">
        <f>VLOOKUP(AQ126,'長座位体前屈判定　女性用（変更厳禁）'!$B$11:$C$16,2,TRUE)</f>
        <v>0</v>
      </c>
      <c r="AT126" s="8">
        <f>VLOOKUP(AS126,'開眼片足立ち判定　女性（変更厳禁）'!$B$11:$C$16,2,TRUE)</f>
        <v>0</v>
      </c>
      <c r="AV126" s="8">
        <f>VLOOKUP(AU126,'5m歩行判定　女性（変更厳禁）'!$B$11:$C$16,2,TRUE)</f>
        <v>5</v>
      </c>
      <c r="AX126" s="8">
        <f>VLOOKUP(AW126,'TUG判定　女性（変更厳禁）'!$B$11:$C$16,2,TRUE)</f>
        <v>5</v>
      </c>
      <c r="AZ126" s="8">
        <f>VLOOKUP(AY126,'ファンクショナルリーチ判定　女性（変更厳禁）'!$B$11:$C$16,2,TRUE)</f>
        <v>0</v>
      </c>
      <c r="BA126" s="81">
        <f t="shared" si="9"/>
        <v>10</v>
      </c>
      <c r="BB126" s="70"/>
      <c r="BC126" s="70"/>
      <c r="BD126" s="78"/>
      <c r="BE126" s="69"/>
      <c r="BF126" s="8"/>
      <c r="BG126" s="8"/>
      <c r="BH126" s="8"/>
      <c r="BI126" s="73"/>
    </row>
    <row r="127" spans="1:61">
      <c r="A127" s="3">
        <v>125</v>
      </c>
      <c r="F127" s="12" t="e">
        <f t="shared" si="10"/>
        <v>#DIV/0!</v>
      </c>
      <c r="H127" s="12" t="e">
        <f t="shared" si="11"/>
        <v>#DIV/0!</v>
      </c>
      <c r="K127" s="43"/>
      <c r="M127" s="45" t="s">
        <v>77</v>
      </c>
      <c r="O127" s="46" t="s">
        <v>79</v>
      </c>
      <c r="Q127" s="7">
        <f>VLOOKUP(P127,'握力判定　女性用（変更厳禁）'!$B$11:$C$16,2,TRUE)</f>
        <v>0</v>
      </c>
      <c r="S127" s="7">
        <f>VLOOKUP(R127,'長座位体前屈判定　女性用（変更厳禁）'!$B$11:$C$16,2,TRUE)</f>
        <v>0</v>
      </c>
      <c r="U127" s="7">
        <f>VLOOKUP(T127,'開眼片足立ち判定　女性（変更厳禁）'!$B$11:$C$16,2,TRUE)</f>
        <v>0</v>
      </c>
      <c r="W127" s="7">
        <f>VLOOKUP(V127,'5m歩行判定　女性（変更厳禁）'!$B$11:$C$16,2,TRUE)</f>
        <v>5</v>
      </c>
      <c r="Y127" s="7">
        <f>VLOOKUP(X127,'TUG判定　女性（変更厳禁）'!$B$11:$C$16,2,TRUE)</f>
        <v>5</v>
      </c>
      <c r="AA127" s="58">
        <f>VLOOKUP(Z127,'ファンクショナルリーチ判定　女性（変更厳禁）'!$B$11:$C$16,2,TRUE)</f>
        <v>0</v>
      </c>
      <c r="AB127" s="7">
        <f t="shared" si="8"/>
        <v>10</v>
      </c>
      <c r="AC127" s="63"/>
      <c r="AD127" s="63"/>
      <c r="AE127" s="67"/>
      <c r="AF127" s="61"/>
      <c r="AG127" s="7"/>
      <c r="AH127" s="7"/>
      <c r="AI127" s="7"/>
      <c r="AJ127" s="7"/>
      <c r="AL127" s="51" t="s">
        <v>77</v>
      </c>
      <c r="AN127" s="52" t="s">
        <v>79</v>
      </c>
      <c r="AP127" s="8">
        <f>VLOOKUP(AO127,'握力判定　女性用（変更厳禁）'!$B$11:$C$16,2,TRUE)</f>
        <v>0</v>
      </c>
      <c r="AR127" s="8">
        <f>VLOOKUP(AQ127,'長座位体前屈判定　女性用（変更厳禁）'!$B$11:$C$16,2,TRUE)</f>
        <v>0</v>
      </c>
      <c r="AT127" s="8">
        <f>VLOOKUP(AS127,'開眼片足立ち判定　女性（変更厳禁）'!$B$11:$C$16,2,TRUE)</f>
        <v>0</v>
      </c>
      <c r="AV127" s="8">
        <f>VLOOKUP(AU127,'5m歩行判定　女性（変更厳禁）'!$B$11:$C$16,2,TRUE)</f>
        <v>5</v>
      </c>
      <c r="AX127" s="8">
        <f>VLOOKUP(AW127,'TUG判定　女性（変更厳禁）'!$B$11:$C$16,2,TRUE)</f>
        <v>5</v>
      </c>
      <c r="AZ127" s="8">
        <f>VLOOKUP(AY127,'ファンクショナルリーチ判定　女性（変更厳禁）'!$B$11:$C$16,2,TRUE)</f>
        <v>0</v>
      </c>
      <c r="BA127" s="81">
        <f t="shared" si="9"/>
        <v>10</v>
      </c>
      <c r="BB127" s="70"/>
      <c r="BC127" s="70"/>
      <c r="BD127" s="78"/>
      <c r="BE127" s="69"/>
      <c r="BF127" s="8"/>
      <c r="BG127" s="8"/>
      <c r="BH127" s="8"/>
      <c r="BI127" s="73"/>
    </row>
    <row r="128" spans="1:61">
      <c r="A128" s="3">
        <v>126</v>
      </c>
      <c r="F128" s="12" t="e">
        <f t="shared" si="10"/>
        <v>#DIV/0!</v>
      </c>
      <c r="H128" s="12" t="e">
        <f t="shared" si="11"/>
        <v>#DIV/0!</v>
      </c>
      <c r="K128" s="43"/>
      <c r="M128" s="45" t="s">
        <v>77</v>
      </c>
      <c r="O128" s="46" t="s">
        <v>79</v>
      </c>
      <c r="Q128" s="7">
        <f>VLOOKUP(P128,'握力判定　女性用（変更厳禁）'!$B$11:$C$16,2,TRUE)</f>
        <v>0</v>
      </c>
      <c r="S128" s="7">
        <f>VLOOKUP(R128,'長座位体前屈判定　女性用（変更厳禁）'!$B$11:$C$16,2,TRUE)</f>
        <v>0</v>
      </c>
      <c r="U128" s="7">
        <f>VLOOKUP(T128,'開眼片足立ち判定　女性（変更厳禁）'!$B$11:$C$16,2,TRUE)</f>
        <v>0</v>
      </c>
      <c r="W128" s="7">
        <f>VLOOKUP(V128,'5m歩行判定　女性（変更厳禁）'!$B$11:$C$16,2,TRUE)</f>
        <v>5</v>
      </c>
      <c r="Y128" s="7">
        <f>VLOOKUP(X128,'TUG判定　女性（変更厳禁）'!$B$11:$C$16,2,TRUE)</f>
        <v>5</v>
      </c>
      <c r="AA128" s="58">
        <f>VLOOKUP(Z128,'ファンクショナルリーチ判定　女性（変更厳禁）'!$B$11:$C$16,2,TRUE)</f>
        <v>0</v>
      </c>
      <c r="AB128" s="7">
        <f t="shared" si="8"/>
        <v>10</v>
      </c>
      <c r="AC128" s="63"/>
      <c r="AD128" s="63"/>
      <c r="AE128" s="67"/>
      <c r="AF128" s="61"/>
      <c r="AG128" s="7"/>
      <c r="AH128" s="7"/>
      <c r="AI128" s="7"/>
      <c r="AJ128" s="7"/>
      <c r="AL128" s="51" t="s">
        <v>77</v>
      </c>
      <c r="AN128" s="52" t="s">
        <v>79</v>
      </c>
      <c r="AP128" s="8">
        <f>VLOOKUP(AO128,'握力判定　女性用（変更厳禁）'!$B$11:$C$16,2,TRUE)</f>
        <v>0</v>
      </c>
      <c r="AR128" s="8">
        <f>VLOOKUP(AQ128,'長座位体前屈判定　女性用（変更厳禁）'!$B$11:$C$16,2,TRUE)</f>
        <v>0</v>
      </c>
      <c r="AT128" s="8">
        <f>VLOOKUP(AS128,'開眼片足立ち判定　女性（変更厳禁）'!$B$11:$C$16,2,TRUE)</f>
        <v>0</v>
      </c>
      <c r="AV128" s="8">
        <f>VLOOKUP(AU128,'5m歩行判定　女性（変更厳禁）'!$B$11:$C$16,2,TRUE)</f>
        <v>5</v>
      </c>
      <c r="AX128" s="8">
        <f>VLOOKUP(AW128,'TUG判定　女性（変更厳禁）'!$B$11:$C$16,2,TRUE)</f>
        <v>5</v>
      </c>
      <c r="AZ128" s="8">
        <f>VLOOKUP(AY128,'ファンクショナルリーチ判定　女性（変更厳禁）'!$B$11:$C$16,2,TRUE)</f>
        <v>0</v>
      </c>
      <c r="BA128" s="81">
        <f t="shared" si="9"/>
        <v>10</v>
      </c>
      <c r="BB128" s="70"/>
      <c r="BC128" s="70"/>
      <c r="BD128" s="78"/>
      <c r="BE128" s="69"/>
      <c r="BF128" s="8"/>
      <c r="BG128" s="8"/>
      <c r="BH128" s="8"/>
      <c r="BI128" s="73"/>
    </row>
    <row r="129" spans="1:61">
      <c r="A129" s="3">
        <v>127</v>
      </c>
      <c r="F129" s="12" t="e">
        <f t="shared" si="10"/>
        <v>#DIV/0!</v>
      </c>
      <c r="H129" s="12" t="e">
        <f t="shared" si="11"/>
        <v>#DIV/0!</v>
      </c>
      <c r="K129" s="43"/>
      <c r="M129" s="45" t="s">
        <v>77</v>
      </c>
      <c r="O129" s="46" t="s">
        <v>79</v>
      </c>
      <c r="Q129" s="7">
        <f>VLOOKUP(P129,'握力判定　女性用（変更厳禁）'!$B$11:$C$16,2,TRUE)</f>
        <v>0</v>
      </c>
      <c r="S129" s="7">
        <f>VLOOKUP(R129,'長座位体前屈判定　女性用（変更厳禁）'!$B$11:$C$16,2,TRUE)</f>
        <v>0</v>
      </c>
      <c r="U129" s="7">
        <f>VLOOKUP(T129,'開眼片足立ち判定　女性（変更厳禁）'!$B$11:$C$16,2,TRUE)</f>
        <v>0</v>
      </c>
      <c r="W129" s="7">
        <f>VLOOKUP(V129,'5m歩行判定　女性（変更厳禁）'!$B$11:$C$16,2,TRUE)</f>
        <v>5</v>
      </c>
      <c r="Y129" s="7">
        <f>VLOOKUP(X129,'TUG判定　女性（変更厳禁）'!$B$11:$C$16,2,TRUE)</f>
        <v>5</v>
      </c>
      <c r="AA129" s="58">
        <f>VLOOKUP(Z129,'ファンクショナルリーチ判定　女性（変更厳禁）'!$B$11:$C$16,2,TRUE)</f>
        <v>0</v>
      </c>
      <c r="AB129" s="7">
        <f t="shared" si="8"/>
        <v>10</v>
      </c>
      <c r="AC129" s="63"/>
      <c r="AD129" s="63"/>
      <c r="AE129" s="67"/>
      <c r="AF129" s="61"/>
      <c r="AG129" s="7"/>
      <c r="AH129" s="7"/>
      <c r="AI129" s="7"/>
      <c r="AJ129" s="7"/>
      <c r="AL129" s="51" t="s">
        <v>77</v>
      </c>
      <c r="AN129" s="52" t="s">
        <v>79</v>
      </c>
      <c r="AP129" s="8">
        <f>VLOOKUP(AO129,'握力判定　女性用（変更厳禁）'!$B$11:$C$16,2,TRUE)</f>
        <v>0</v>
      </c>
      <c r="AR129" s="8">
        <f>VLOOKUP(AQ129,'長座位体前屈判定　女性用（変更厳禁）'!$B$11:$C$16,2,TRUE)</f>
        <v>0</v>
      </c>
      <c r="AT129" s="8">
        <f>VLOOKUP(AS129,'開眼片足立ち判定　女性（変更厳禁）'!$B$11:$C$16,2,TRUE)</f>
        <v>0</v>
      </c>
      <c r="AV129" s="8">
        <f>VLOOKUP(AU129,'5m歩行判定　女性（変更厳禁）'!$B$11:$C$16,2,TRUE)</f>
        <v>5</v>
      </c>
      <c r="AX129" s="8">
        <f>VLOOKUP(AW129,'TUG判定　女性（変更厳禁）'!$B$11:$C$16,2,TRUE)</f>
        <v>5</v>
      </c>
      <c r="AZ129" s="8">
        <f>VLOOKUP(AY129,'ファンクショナルリーチ判定　女性（変更厳禁）'!$B$11:$C$16,2,TRUE)</f>
        <v>0</v>
      </c>
      <c r="BA129" s="81">
        <f t="shared" si="9"/>
        <v>10</v>
      </c>
      <c r="BB129" s="70"/>
      <c r="BC129" s="70"/>
      <c r="BD129" s="78"/>
      <c r="BE129" s="69"/>
      <c r="BF129" s="8"/>
      <c r="BG129" s="8"/>
      <c r="BH129" s="8"/>
      <c r="BI129" s="73"/>
    </row>
    <row r="130" spans="1:61">
      <c r="A130" s="3">
        <v>128</v>
      </c>
      <c r="F130" s="12" t="e">
        <f t="shared" si="10"/>
        <v>#DIV/0!</v>
      </c>
      <c r="H130" s="12" t="e">
        <f t="shared" si="11"/>
        <v>#DIV/0!</v>
      </c>
      <c r="K130" s="43"/>
      <c r="M130" s="45" t="s">
        <v>77</v>
      </c>
      <c r="O130" s="46" t="s">
        <v>79</v>
      </c>
      <c r="Q130" s="7">
        <f>VLOOKUP(P130,'握力判定　女性用（変更厳禁）'!$B$11:$C$16,2,TRUE)</f>
        <v>0</v>
      </c>
      <c r="S130" s="7">
        <f>VLOOKUP(R130,'長座位体前屈判定　女性用（変更厳禁）'!$B$11:$C$16,2,TRUE)</f>
        <v>0</v>
      </c>
      <c r="U130" s="7">
        <f>VLOOKUP(T130,'開眼片足立ち判定　女性（変更厳禁）'!$B$11:$C$16,2,TRUE)</f>
        <v>0</v>
      </c>
      <c r="W130" s="7">
        <f>VLOOKUP(V130,'5m歩行判定　女性（変更厳禁）'!$B$11:$C$16,2,TRUE)</f>
        <v>5</v>
      </c>
      <c r="Y130" s="7">
        <f>VLOOKUP(X130,'TUG判定　女性（変更厳禁）'!$B$11:$C$16,2,TRUE)</f>
        <v>5</v>
      </c>
      <c r="AA130" s="58">
        <f>VLOOKUP(Z130,'ファンクショナルリーチ判定　女性（変更厳禁）'!$B$11:$C$16,2,TRUE)</f>
        <v>0</v>
      </c>
      <c r="AB130" s="7">
        <f t="shared" si="8"/>
        <v>10</v>
      </c>
      <c r="AC130" s="63"/>
      <c r="AD130" s="63"/>
      <c r="AE130" s="67"/>
      <c r="AF130" s="61"/>
      <c r="AG130" s="7"/>
      <c r="AH130" s="7"/>
      <c r="AI130" s="7"/>
      <c r="AJ130" s="7"/>
      <c r="AL130" s="51" t="s">
        <v>77</v>
      </c>
      <c r="AN130" s="52" t="s">
        <v>79</v>
      </c>
      <c r="AP130" s="8">
        <f>VLOOKUP(AO130,'握力判定　女性用（変更厳禁）'!$B$11:$C$16,2,TRUE)</f>
        <v>0</v>
      </c>
      <c r="AR130" s="8">
        <f>VLOOKUP(AQ130,'長座位体前屈判定　女性用（変更厳禁）'!$B$11:$C$16,2,TRUE)</f>
        <v>0</v>
      </c>
      <c r="AT130" s="8">
        <f>VLOOKUP(AS130,'開眼片足立ち判定　女性（変更厳禁）'!$B$11:$C$16,2,TRUE)</f>
        <v>0</v>
      </c>
      <c r="AV130" s="8">
        <f>VLOOKUP(AU130,'5m歩行判定　女性（変更厳禁）'!$B$11:$C$16,2,TRUE)</f>
        <v>5</v>
      </c>
      <c r="AX130" s="8">
        <f>VLOOKUP(AW130,'TUG判定　女性（変更厳禁）'!$B$11:$C$16,2,TRUE)</f>
        <v>5</v>
      </c>
      <c r="AZ130" s="8">
        <f>VLOOKUP(AY130,'ファンクショナルリーチ判定　女性（変更厳禁）'!$B$11:$C$16,2,TRUE)</f>
        <v>0</v>
      </c>
      <c r="BA130" s="81">
        <f t="shared" si="9"/>
        <v>10</v>
      </c>
      <c r="BB130" s="70"/>
      <c r="BC130" s="70"/>
      <c r="BD130" s="78"/>
      <c r="BE130" s="69"/>
      <c r="BF130" s="8"/>
      <c r="BG130" s="8"/>
      <c r="BH130" s="8"/>
      <c r="BI130" s="73"/>
    </row>
    <row r="131" spans="1:61">
      <c r="A131" s="3">
        <v>129</v>
      </c>
      <c r="F131" s="12" t="e">
        <f t="shared" ref="F131:F162" si="12">E131/(D131*D131)</f>
        <v>#DIV/0!</v>
      </c>
      <c r="H131" s="12" t="e">
        <f t="shared" ref="H131:H162" si="13">G131/(D131*D131)</f>
        <v>#DIV/0!</v>
      </c>
      <c r="K131" s="43"/>
      <c r="M131" s="45" t="s">
        <v>77</v>
      </c>
      <c r="O131" s="46" t="s">
        <v>79</v>
      </c>
      <c r="Q131" s="7">
        <f>VLOOKUP(P131,'握力判定　女性用（変更厳禁）'!$B$11:$C$16,2,TRUE)</f>
        <v>0</v>
      </c>
      <c r="S131" s="7">
        <f>VLOOKUP(R131,'長座位体前屈判定　女性用（変更厳禁）'!$B$11:$C$16,2,TRUE)</f>
        <v>0</v>
      </c>
      <c r="U131" s="7">
        <f>VLOOKUP(T131,'開眼片足立ち判定　女性（変更厳禁）'!$B$11:$C$16,2,TRUE)</f>
        <v>0</v>
      </c>
      <c r="W131" s="7">
        <f>VLOOKUP(V131,'5m歩行判定　女性（変更厳禁）'!$B$11:$C$16,2,TRUE)</f>
        <v>5</v>
      </c>
      <c r="Y131" s="7">
        <f>VLOOKUP(X131,'TUG判定　女性（変更厳禁）'!$B$11:$C$16,2,TRUE)</f>
        <v>5</v>
      </c>
      <c r="AA131" s="58">
        <f>VLOOKUP(Z131,'ファンクショナルリーチ判定　女性（変更厳禁）'!$B$11:$C$16,2,TRUE)</f>
        <v>0</v>
      </c>
      <c r="AB131" s="7">
        <f t="shared" si="8"/>
        <v>10</v>
      </c>
      <c r="AC131" s="63"/>
      <c r="AD131" s="63"/>
      <c r="AE131" s="67"/>
      <c r="AF131" s="61"/>
      <c r="AG131" s="7"/>
      <c r="AH131" s="7"/>
      <c r="AI131" s="7"/>
      <c r="AJ131" s="7"/>
      <c r="AL131" s="51" t="s">
        <v>77</v>
      </c>
      <c r="AN131" s="52" t="s">
        <v>79</v>
      </c>
      <c r="AP131" s="8">
        <f>VLOOKUP(AO131,'握力判定　女性用（変更厳禁）'!$B$11:$C$16,2,TRUE)</f>
        <v>0</v>
      </c>
      <c r="AR131" s="8">
        <f>VLOOKUP(AQ131,'長座位体前屈判定　女性用（変更厳禁）'!$B$11:$C$16,2,TRUE)</f>
        <v>0</v>
      </c>
      <c r="AT131" s="8">
        <f>VLOOKUP(AS131,'開眼片足立ち判定　女性（変更厳禁）'!$B$11:$C$16,2,TRUE)</f>
        <v>0</v>
      </c>
      <c r="AV131" s="8">
        <f>VLOOKUP(AU131,'5m歩行判定　女性（変更厳禁）'!$B$11:$C$16,2,TRUE)</f>
        <v>5</v>
      </c>
      <c r="AX131" s="8">
        <f>VLOOKUP(AW131,'TUG判定　女性（変更厳禁）'!$B$11:$C$16,2,TRUE)</f>
        <v>5</v>
      </c>
      <c r="AZ131" s="8">
        <f>VLOOKUP(AY131,'ファンクショナルリーチ判定　女性（変更厳禁）'!$B$11:$C$16,2,TRUE)</f>
        <v>0</v>
      </c>
      <c r="BA131" s="81">
        <f t="shared" si="9"/>
        <v>10</v>
      </c>
      <c r="BB131" s="70"/>
      <c r="BC131" s="70"/>
      <c r="BD131" s="78"/>
      <c r="BE131" s="69"/>
      <c r="BF131" s="8"/>
      <c r="BG131" s="8"/>
      <c r="BH131" s="8"/>
      <c r="BI131" s="73"/>
    </row>
    <row r="132" spans="1:61">
      <c r="A132" s="3">
        <v>130</v>
      </c>
      <c r="F132" s="12" t="e">
        <f t="shared" si="12"/>
        <v>#DIV/0!</v>
      </c>
      <c r="H132" s="12" t="e">
        <f t="shared" si="13"/>
        <v>#DIV/0!</v>
      </c>
      <c r="K132" s="43"/>
      <c r="M132" s="45" t="s">
        <v>77</v>
      </c>
      <c r="O132" s="46" t="s">
        <v>79</v>
      </c>
      <c r="Q132" s="7">
        <f>VLOOKUP(P132,'握力判定　女性用（変更厳禁）'!$B$11:$C$16,2,TRUE)</f>
        <v>0</v>
      </c>
      <c r="S132" s="7">
        <f>VLOOKUP(R132,'長座位体前屈判定　女性用（変更厳禁）'!$B$11:$C$16,2,TRUE)</f>
        <v>0</v>
      </c>
      <c r="U132" s="7">
        <f>VLOOKUP(T132,'開眼片足立ち判定　女性（変更厳禁）'!$B$11:$C$16,2,TRUE)</f>
        <v>0</v>
      </c>
      <c r="W132" s="7">
        <f>VLOOKUP(V132,'5m歩行判定　女性（変更厳禁）'!$B$11:$C$16,2,TRUE)</f>
        <v>5</v>
      </c>
      <c r="Y132" s="7">
        <f>VLOOKUP(X132,'TUG判定　女性（変更厳禁）'!$B$11:$C$16,2,TRUE)</f>
        <v>5</v>
      </c>
      <c r="AA132" s="58">
        <f>VLOOKUP(Z132,'ファンクショナルリーチ判定　女性（変更厳禁）'!$B$11:$C$16,2,TRUE)</f>
        <v>0</v>
      </c>
      <c r="AB132" s="7">
        <f t="shared" ref="AB132:AB195" si="14">SUM(Q132,S132,U132,W132,Y132,AA132)</f>
        <v>10</v>
      </c>
      <c r="AC132" s="63"/>
      <c r="AD132" s="63"/>
      <c r="AE132" s="67"/>
      <c r="AF132" s="61"/>
      <c r="AG132" s="7"/>
      <c r="AH132" s="7"/>
      <c r="AI132" s="7"/>
      <c r="AJ132" s="7"/>
      <c r="AL132" s="51" t="s">
        <v>77</v>
      </c>
      <c r="AN132" s="52" t="s">
        <v>79</v>
      </c>
      <c r="AP132" s="8">
        <f>VLOOKUP(AO132,'握力判定　女性用（変更厳禁）'!$B$11:$C$16,2,TRUE)</f>
        <v>0</v>
      </c>
      <c r="AR132" s="8">
        <f>VLOOKUP(AQ132,'長座位体前屈判定　女性用（変更厳禁）'!$B$11:$C$16,2,TRUE)</f>
        <v>0</v>
      </c>
      <c r="AT132" s="8">
        <f>VLOOKUP(AS132,'開眼片足立ち判定　女性（変更厳禁）'!$B$11:$C$16,2,TRUE)</f>
        <v>0</v>
      </c>
      <c r="AV132" s="8">
        <f>VLOOKUP(AU132,'5m歩行判定　女性（変更厳禁）'!$B$11:$C$16,2,TRUE)</f>
        <v>5</v>
      </c>
      <c r="AX132" s="8">
        <f>VLOOKUP(AW132,'TUG判定　女性（変更厳禁）'!$B$11:$C$16,2,TRUE)</f>
        <v>5</v>
      </c>
      <c r="AZ132" s="8">
        <f>VLOOKUP(AY132,'ファンクショナルリーチ判定　女性（変更厳禁）'!$B$11:$C$16,2,TRUE)</f>
        <v>0</v>
      </c>
      <c r="BA132" s="81">
        <f t="shared" ref="BA132:BA195" si="15">SUM(AP132,AR132,AT132,AV132,AX132,AZ132)</f>
        <v>10</v>
      </c>
      <c r="BB132" s="70"/>
      <c r="BC132" s="70"/>
      <c r="BD132" s="78"/>
      <c r="BE132" s="69"/>
      <c r="BF132" s="8"/>
      <c r="BG132" s="8"/>
      <c r="BH132" s="8"/>
      <c r="BI132" s="73"/>
    </row>
    <row r="133" spans="1:61">
      <c r="A133" s="3">
        <v>131</v>
      </c>
      <c r="F133" s="12" t="e">
        <f t="shared" si="12"/>
        <v>#DIV/0!</v>
      </c>
      <c r="H133" s="12" t="e">
        <f t="shared" si="13"/>
        <v>#DIV/0!</v>
      </c>
      <c r="K133" s="43"/>
      <c r="M133" s="45" t="s">
        <v>77</v>
      </c>
      <c r="O133" s="46" t="s">
        <v>79</v>
      </c>
      <c r="Q133" s="7">
        <f>VLOOKUP(P133,'握力判定　女性用（変更厳禁）'!$B$11:$C$16,2,TRUE)</f>
        <v>0</v>
      </c>
      <c r="S133" s="7">
        <f>VLOOKUP(R133,'長座位体前屈判定　女性用（変更厳禁）'!$B$11:$C$16,2,TRUE)</f>
        <v>0</v>
      </c>
      <c r="U133" s="7">
        <f>VLOOKUP(T133,'開眼片足立ち判定　女性（変更厳禁）'!$B$11:$C$16,2,TRUE)</f>
        <v>0</v>
      </c>
      <c r="W133" s="7">
        <f>VLOOKUP(V133,'5m歩行判定　女性（変更厳禁）'!$B$11:$C$16,2,TRUE)</f>
        <v>5</v>
      </c>
      <c r="Y133" s="7">
        <f>VLOOKUP(X133,'TUG判定　女性（変更厳禁）'!$B$11:$C$16,2,TRUE)</f>
        <v>5</v>
      </c>
      <c r="AA133" s="58">
        <f>VLOOKUP(Z133,'ファンクショナルリーチ判定　女性（変更厳禁）'!$B$11:$C$16,2,TRUE)</f>
        <v>0</v>
      </c>
      <c r="AB133" s="7">
        <f t="shared" si="14"/>
        <v>10</v>
      </c>
      <c r="AC133" s="63"/>
      <c r="AD133" s="63"/>
      <c r="AE133" s="67"/>
      <c r="AF133" s="61"/>
      <c r="AG133" s="7"/>
      <c r="AH133" s="7"/>
      <c r="AI133" s="7"/>
      <c r="AJ133" s="7"/>
      <c r="AL133" s="51" t="s">
        <v>77</v>
      </c>
      <c r="AN133" s="52" t="s">
        <v>79</v>
      </c>
      <c r="AP133" s="8">
        <f>VLOOKUP(AO133,'握力判定　女性用（変更厳禁）'!$B$11:$C$16,2,TRUE)</f>
        <v>0</v>
      </c>
      <c r="AR133" s="8">
        <f>VLOOKUP(AQ133,'長座位体前屈判定　女性用（変更厳禁）'!$B$11:$C$16,2,TRUE)</f>
        <v>0</v>
      </c>
      <c r="AT133" s="8">
        <f>VLOOKUP(AS133,'開眼片足立ち判定　女性（変更厳禁）'!$B$11:$C$16,2,TRUE)</f>
        <v>0</v>
      </c>
      <c r="AV133" s="8">
        <f>VLOOKUP(AU133,'5m歩行判定　女性（変更厳禁）'!$B$11:$C$16,2,TRUE)</f>
        <v>5</v>
      </c>
      <c r="AX133" s="8">
        <f>VLOOKUP(AW133,'TUG判定　女性（変更厳禁）'!$B$11:$C$16,2,TRUE)</f>
        <v>5</v>
      </c>
      <c r="AZ133" s="8">
        <f>VLOOKUP(AY133,'ファンクショナルリーチ判定　女性（変更厳禁）'!$B$11:$C$16,2,TRUE)</f>
        <v>0</v>
      </c>
      <c r="BA133" s="81">
        <f t="shared" si="15"/>
        <v>10</v>
      </c>
      <c r="BB133" s="70"/>
      <c r="BC133" s="70"/>
      <c r="BD133" s="78"/>
      <c r="BE133" s="69"/>
      <c r="BF133" s="8"/>
      <c r="BG133" s="8"/>
      <c r="BH133" s="8"/>
      <c r="BI133" s="73"/>
    </row>
    <row r="134" spans="1:61">
      <c r="A134" s="3">
        <v>132</v>
      </c>
      <c r="F134" s="12" t="e">
        <f t="shared" si="12"/>
        <v>#DIV/0!</v>
      </c>
      <c r="H134" s="12" t="e">
        <f t="shared" si="13"/>
        <v>#DIV/0!</v>
      </c>
      <c r="K134" s="43"/>
      <c r="M134" s="45" t="s">
        <v>77</v>
      </c>
      <c r="O134" s="46" t="s">
        <v>79</v>
      </c>
      <c r="Q134" s="7">
        <f>VLOOKUP(P134,'握力判定　女性用（変更厳禁）'!$B$11:$C$16,2,TRUE)</f>
        <v>0</v>
      </c>
      <c r="S134" s="7">
        <f>VLOOKUP(R134,'長座位体前屈判定　女性用（変更厳禁）'!$B$11:$C$16,2,TRUE)</f>
        <v>0</v>
      </c>
      <c r="U134" s="7">
        <f>VLOOKUP(T134,'開眼片足立ち判定　女性（変更厳禁）'!$B$11:$C$16,2,TRUE)</f>
        <v>0</v>
      </c>
      <c r="W134" s="7">
        <f>VLOOKUP(V134,'5m歩行判定　女性（変更厳禁）'!$B$11:$C$16,2,TRUE)</f>
        <v>5</v>
      </c>
      <c r="Y134" s="7">
        <f>VLOOKUP(X134,'TUG判定　女性（変更厳禁）'!$B$11:$C$16,2,TRUE)</f>
        <v>5</v>
      </c>
      <c r="AA134" s="58">
        <f>VLOOKUP(Z134,'ファンクショナルリーチ判定　女性（変更厳禁）'!$B$11:$C$16,2,TRUE)</f>
        <v>0</v>
      </c>
      <c r="AB134" s="7">
        <f t="shared" si="14"/>
        <v>10</v>
      </c>
      <c r="AC134" s="63"/>
      <c r="AD134" s="63"/>
      <c r="AE134" s="67"/>
      <c r="AF134" s="61"/>
      <c r="AG134" s="7"/>
      <c r="AH134" s="7"/>
      <c r="AI134" s="7"/>
      <c r="AJ134" s="7"/>
      <c r="AL134" s="51" t="s">
        <v>77</v>
      </c>
      <c r="AN134" s="52" t="s">
        <v>79</v>
      </c>
      <c r="AP134" s="8">
        <f>VLOOKUP(AO134,'握力判定　女性用（変更厳禁）'!$B$11:$C$16,2,TRUE)</f>
        <v>0</v>
      </c>
      <c r="AR134" s="8">
        <f>VLOOKUP(AQ134,'長座位体前屈判定　女性用（変更厳禁）'!$B$11:$C$16,2,TRUE)</f>
        <v>0</v>
      </c>
      <c r="AT134" s="8">
        <f>VLOOKUP(AS134,'開眼片足立ち判定　女性（変更厳禁）'!$B$11:$C$16,2,TRUE)</f>
        <v>0</v>
      </c>
      <c r="AV134" s="8">
        <f>VLOOKUP(AU134,'5m歩行判定　女性（変更厳禁）'!$B$11:$C$16,2,TRUE)</f>
        <v>5</v>
      </c>
      <c r="AX134" s="8">
        <f>VLOOKUP(AW134,'TUG判定　女性（変更厳禁）'!$B$11:$C$16,2,TRUE)</f>
        <v>5</v>
      </c>
      <c r="AZ134" s="8">
        <f>VLOOKUP(AY134,'ファンクショナルリーチ判定　女性（変更厳禁）'!$B$11:$C$16,2,TRUE)</f>
        <v>0</v>
      </c>
      <c r="BA134" s="81">
        <f t="shared" si="15"/>
        <v>10</v>
      </c>
      <c r="BB134" s="70"/>
      <c r="BC134" s="70"/>
      <c r="BD134" s="78"/>
      <c r="BE134" s="69"/>
      <c r="BF134" s="8"/>
      <c r="BG134" s="8"/>
      <c r="BH134" s="8"/>
      <c r="BI134" s="73"/>
    </row>
    <row r="135" spans="1:61">
      <c r="A135" s="3">
        <v>133</v>
      </c>
      <c r="F135" s="12" t="e">
        <f t="shared" si="12"/>
        <v>#DIV/0!</v>
      </c>
      <c r="H135" s="12" t="e">
        <f t="shared" si="13"/>
        <v>#DIV/0!</v>
      </c>
      <c r="K135" s="43"/>
      <c r="M135" s="45" t="s">
        <v>77</v>
      </c>
      <c r="O135" s="46" t="s">
        <v>79</v>
      </c>
      <c r="Q135" s="7">
        <f>VLOOKUP(P135,'握力判定　女性用（変更厳禁）'!$B$11:$C$16,2,TRUE)</f>
        <v>0</v>
      </c>
      <c r="S135" s="7">
        <f>VLOOKUP(R135,'長座位体前屈判定　女性用（変更厳禁）'!$B$11:$C$16,2,TRUE)</f>
        <v>0</v>
      </c>
      <c r="U135" s="7">
        <f>VLOOKUP(T135,'開眼片足立ち判定　女性（変更厳禁）'!$B$11:$C$16,2,TRUE)</f>
        <v>0</v>
      </c>
      <c r="W135" s="7">
        <f>VLOOKUP(V135,'5m歩行判定　女性（変更厳禁）'!$B$11:$C$16,2,TRUE)</f>
        <v>5</v>
      </c>
      <c r="Y135" s="7">
        <f>VLOOKUP(X135,'TUG判定　女性（変更厳禁）'!$B$11:$C$16,2,TRUE)</f>
        <v>5</v>
      </c>
      <c r="AA135" s="58">
        <f>VLOOKUP(Z135,'ファンクショナルリーチ判定　女性（変更厳禁）'!$B$11:$C$16,2,TRUE)</f>
        <v>0</v>
      </c>
      <c r="AB135" s="7">
        <f t="shared" si="14"/>
        <v>10</v>
      </c>
      <c r="AC135" s="63"/>
      <c r="AD135" s="63"/>
      <c r="AE135" s="67"/>
      <c r="AF135" s="61"/>
      <c r="AG135" s="7"/>
      <c r="AH135" s="7"/>
      <c r="AI135" s="7"/>
      <c r="AJ135" s="7"/>
      <c r="AL135" s="51" t="s">
        <v>77</v>
      </c>
      <c r="AN135" s="52" t="s">
        <v>79</v>
      </c>
      <c r="AP135" s="8">
        <f>VLOOKUP(AO135,'握力判定　女性用（変更厳禁）'!$B$11:$C$16,2,TRUE)</f>
        <v>0</v>
      </c>
      <c r="AR135" s="8">
        <f>VLOOKUP(AQ135,'長座位体前屈判定　女性用（変更厳禁）'!$B$11:$C$16,2,TRUE)</f>
        <v>0</v>
      </c>
      <c r="AT135" s="8">
        <f>VLOOKUP(AS135,'開眼片足立ち判定　女性（変更厳禁）'!$B$11:$C$16,2,TRUE)</f>
        <v>0</v>
      </c>
      <c r="AV135" s="8">
        <f>VLOOKUP(AU135,'5m歩行判定　女性（変更厳禁）'!$B$11:$C$16,2,TRUE)</f>
        <v>5</v>
      </c>
      <c r="AX135" s="8">
        <f>VLOOKUP(AW135,'TUG判定　女性（変更厳禁）'!$B$11:$C$16,2,TRUE)</f>
        <v>5</v>
      </c>
      <c r="AZ135" s="8">
        <f>VLOOKUP(AY135,'ファンクショナルリーチ判定　女性（変更厳禁）'!$B$11:$C$16,2,TRUE)</f>
        <v>0</v>
      </c>
      <c r="BA135" s="81">
        <f t="shared" si="15"/>
        <v>10</v>
      </c>
      <c r="BB135" s="70"/>
      <c r="BC135" s="70"/>
      <c r="BD135" s="78"/>
      <c r="BE135" s="69"/>
      <c r="BF135" s="8"/>
      <c r="BG135" s="8"/>
      <c r="BH135" s="8"/>
      <c r="BI135" s="73"/>
    </row>
    <row r="136" spans="1:61">
      <c r="A136" s="3">
        <v>134</v>
      </c>
      <c r="F136" s="12" t="e">
        <f t="shared" si="12"/>
        <v>#DIV/0!</v>
      </c>
      <c r="H136" s="12" t="e">
        <f t="shared" si="13"/>
        <v>#DIV/0!</v>
      </c>
      <c r="K136" s="43"/>
      <c r="M136" s="45" t="s">
        <v>77</v>
      </c>
      <c r="O136" s="46" t="s">
        <v>79</v>
      </c>
      <c r="Q136" s="7">
        <f>VLOOKUP(P136,'握力判定　女性用（変更厳禁）'!$B$11:$C$16,2,TRUE)</f>
        <v>0</v>
      </c>
      <c r="S136" s="7">
        <f>VLOOKUP(R136,'長座位体前屈判定　女性用（変更厳禁）'!$B$11:$C$16,2,TRUE)</f>
        <v>0</v>
      </c>
      <c r="U136" s="7">
        <f>VLOOKUP(T136,'開眼片足立ち判定　女性（変更厳禁）'!$B$11:$C$16,2,TRUE)</f>
        <v>0</v>
      </c>
      <c r="W136" s="7">
        <f>VLOOKUP(V136,'5m歩行判定　女性（変更厳禁）'!$B$11:$C$16,2,TRUE)</f>
        <v>5</v>
      </c>
      <c r="Y136" s="7">
        <f>VLOOKUP(X136,'TUG判定　女性（変更厳禁）'!$B$11:$C$16,2,TRUE)</f>
        <v>5</v>
      </c>
      <c r="AA136" s="58">
        <f>VLOOKUP(Z136,'ファンクショナルリーチ判定　女性（変更厳禁）'!$B$11:$C$16,2,TRUE)</f>
        <v>0</v>
      </c>
      <c r="AB136" s="7">
        <f t="shared" si="14"/>
        <v>10</v>
      </c>
      <c r="AC136" s="63"/>
      <c r="AD136" s="63"/>
      <c r="AE136" s="67"/>
      <c r="AF136" s="61"/>
      <c r="AG136" s="7"/>
      <c r="AH136" s="7"/>
      <c r="AI136" s="7"/>
      <c r="AJ136" s="7"/>
      <c r="AL136" s="51" t="s">
        <v>77</v>
      </c>
      <c r="AN136" s="52" t="s">
        <v>79</v>
      </c>
      <c r="AP136" s="8">
        <f>VLOOKUP(AO136,'握力判定　女性用（変更厳禁）'!$B$11:$C$16,2,TRUE)</f>
        <v>0</v>
      </c>
      <c r="AR136" s="8">
        <f>VLOOKUP(AQ136,'長座位体前屈判定　女性用（変更厳禁）'!$B$11:$C$16,2,TRUE)</f>
        <v>0</v>
      </c>
      <c r="AT136" s="8">
        <f>VLOOKUP(AS136,'開眼片足立ち判定　女性（変更厳禁）'!$B$11:$C$16,2,TRUE)</f>
        <v>0</v>
      </c>
      <c r="AV136" s="8">
        <f>VLOOKUP(AU136,'5m歩行判定　女性（変更厳禁）'!$B$11:$C$16,2,TRUE)</f>
        <v>5</v>
      </c>
      <c r="AX136" s="8">
        <f>VLOOKUP(AW136,'TUG判定　女性（変更厳禁）'!$B$11:$C$16,2,TRUE)</f>
        <v>5</v>
      </c>
      <c r="AZ136" s="8">
        <f>VLOOKUP(AY136,'ファンクショナルリーチ判定　女性（変更厳禁）'!$B$11:$C$16,2,TRUE)</f>
        <v>0</v>
      </c>
      <c r="BA136" s="81">
        <f t="shared" si="15"/>
        <v>10</v>
      </c>
      <c r="BB136" s="70"/>
      <c r="BC136" s="70"/>
      <c r="BD136" s="78"/>
      <c r="BE136" s="69"/>
      <c r="BF136" s="8"/>
      <c r="BG136" s="8"/>
      <c r="BH136" s="8"/>
      <c r="BI136" s="73"/>
    </row>
    <row r="137" spans="1:61">
      <c r="A137" s="3">
        <v>135</v>
      </c>
      <c r="F137" s="12" t="e">
        <f t="shared" si="12"/>
        <v>#DIV/0!</v>
      </c>
      <c r="H137" s="12" t="e">
        <f t="shared" si="13"/>
        <v>#DIV/0!</v>
      </c>
      <c r="K137" s="43"/>
      <c r="M137" s="45" t="s">
        <v>77</v>
      </c>
      <c r="O137" s="46" t="s">
        <v>79</v>
      </c>
      <c r="Q137" s="7">
        <f>VLOOKUP(P137,'握力判定　女性用（変更厳禁）'!$B$11:$C$16,2,TRUE)</f>
        <v>0</v>
      </c>
      <c r="S137" s="7">
        <f>VLOOKUP(R137,'長座位体前屈判定　女性用（変更厳禁）'!$B$11:$C$16,2,TRUE)</f>
        <v>0</v>
      </c>
      <c r="U137" s="7">
        <f>VLOOKUP(T137,'開眼片足立ち判定　女性（変更厳禁）'!$B$11:$C$16,2,TRUE)</f>
        <v>0</v>
      </c>
      <c r="W137" s="7">
        <f>VLOOKUP(V137,'5m歩行判定　女性（変更厳禁）'!$B$11:$C$16,2,TRUE)</f>
        <v>5</v>
      </c>
      <c r="Y137" s="7">
        <f>VLOOKUP(X137,'TUG判定　女性（変更厳禁）'!$B$11:$C$16,2,TRUE)</f>
        <v>5</v>
      </c>
      <c r="AA137" s="58">
        <f>VLOOKUP(Z137,'ファンクショナルリーチ判定　女性（変更厳禁）'!$B$11:$C$16,2,TRUE)</f>
        <v>0</v>
      </c>
      <c r="AB137" s="7">
        <f t="shared" si="14"/>
        <v>10</v>
      </c>
      <c r="AC137" s="63"/>
      <c r="AD137" s="63"/>
      <c r="AE137" s="67"/>
      <c r="AF137" s="61"/>
      <c r="AG137" s="7"/>
      <c r="AH137" s="7"/>
      <c r="AI137" s="7"/>
      <c r="AJ137" s="7"/>
      <c r="AL137" s="51" t="s">
        <v>77</v>
      </c>
      <c r="AN137" s="52" t="s">
        <v>79</v>
      </c>
      <c r="AP137" s="8">
        <f>VLOOKUP(AO137,'握力判定　女性用（変更厳禁）'!$B$11:$C$16,2,TRUE)</f>
        <v>0</v>
      </c>
      <c r="AR137" s="8">
        <f>VLOOKUP(AQ137,'長座位体前屈判定　女性用（変更厳禁）'!$B$11:$C$16,2,TRUE)</f>
        <v>0</v>
      </c>
      <c r="AT137" s="8">
        <f>VLOOKUP(AS137,'開眼片足立ち判定　女性（変更厳禁）'!$B$11:$C$16,2,TRUE)</f>
        <v>0</v>
      </c>
      <c r="AV137" s="8">
        <f>VLOOKUP(AU137,'5m歩行判定　女性（変更厳禁）'!$B$11:$C$16,2,TRUE)</f>
        <v>5</v>
      </c>
      <c r="AX137" s="8">
        <f>VLOOKUP(AW137,'TUG判定　女性（変更厳禁）'!$B$11:$C$16,2,TRUE)</f>
        <v>5</v>
      </c>
      <c r="AZ137" s="8">
        <f>VLOOKUP(AY137,'ファンクショナルリーチ判定　女性（変更厳禁）'!$B$11:$C$16,2,TRUE)</f>
        <v>0</v>
      </c>
      <c r="BA137" s="81">
        <f t="shared" si="15"/>
        <v>10</v>
      </c>
      <c r="BB137" s="70"/>
      <c r="BC137" s="70"/>
      <c r="BD137" s="78"/>
      <c r="BE137" s="69"/>
      <c r="BF137" s="8"/>
      <c r="BG137" s="8"/>
      <c r="BH137" s="8"/>
      <c r="BI137" s="73"/>
    </row>
    <row r="138" spans="1:61">
      <c r="A138" s="3">
        <v>136</v>
      </c>
      <c r="F138" s="12" t="e">
        <f t="shared" si="12"/>
        <v>#DIV/0!</v>
      </c>
      <c r="H138" s="12" t="e">
        <f t="shared" si="13"/>
        <v>#DIV/0!</v>
      </c>
      <c r="K138" s="43"/>
      <c r="M138" s="45" t="s">
        <v>77</v>
      </c>
      <c r="O138" s="46" t="s">
        <v>79</v>
      </c>
      <c r="Q138" s="7">
        <f>VLOOKUP(P138,'握力判定　女性用（変更厳禁）'!$B$11:$C$16,2,TRUE)</f>
        <v>0</v>
      </c>
      <c r="S138" s="7">
        <f>VLOOKUP(R138,'長座位体前屈判定　女性用（変更厳禁）'!$B$11:$C$16,2,TRUE)</f>
        <v>0</v>
      </c>
      <c r="U138" s="7">
        <f>VLOOKUP(T138,'開眼片足立ち判定　女性（変更厳禁）'!$B$11:$C$16,2,TRUE)</f>
        <v>0</v>
      </c>
      <c r="W138" s="7">
        <f>VLOOKUP(V138,'5m歩行判定　女性（変更厳禁）'!$B$11:$C$16,2,TRUE)</f>
        <v>5</v>
      </c>
      <c r="Y138" s="7">
        <f>VLOOKUP(X138,'TUG判定　女性（変更厳禁）'!$B$11:$C$16,2,TRUE)</f>
        <v>5</v>
      </c>
      <c r="AA138" s="58">
        <f>VLOOKUP(Z138,'ファンクショナルリーチ判定　女性（変更厳禁）'!$B$11:$C$16,2,TRUE)</f>
        <v>0</v>
      </c>
      <c r="AB138" s="7">
        <f t="shared" si="14"/>
        <v>10</v>
      </c>
      <c r="AC138" s="63"/>
      <c r="AD138" s="63"/>
      <c r="AE138" s="67"/>
      <c r="AF138" s="61"/>
      <c r="AG138" s="7"/>
      <c r="AH138" s="7"/>
      <c r="AI138" s="7"/>
      <c r="AJ138" s="7"/>
      <c r="AL138" s="51" t="s">
        <v>77</v>
      </c>
      <c r="AN138" s="52" t="s">
        <v>79</v>
      </c>
      <c r="AP138" s="8">
        <f>VLOOKUP(AO138,'握力判定　女性用（変更厳禁）'!$B$11:$C$16,2,TRUE)</f>
        <v>0</v>
      </c>
      <c r="AR138" s="8">
        <f>VLOOKUP(AQ138,'長座位体前屈判定　女性用（変更厳禁）'!$B$11:$C$16,2,TRUE)</f>
        <v>0</v>
      </c>
      <c r="AT138" s="8">
        <f>VLOOKUP(AS138,'開眼片足立ち判定　女性（変更厳禁）'!$B$11:$C$16,2,TRUE)</f>
        <v>0</v>
      </c>
      <c r="AV138" s="8">
        <f>VLOOKUP(AU138,'5m歩行判定　女性（変更厳禁）'!$B$11:$C$16,2,TRUE)</f>
        <v>5</v>
      </c>
      <c r="AX138" s="8">
        <f>VLOOKUP(AW138,'TUG判定　女性（変更厳禁）'!$B$11:$C$16,2,TRUE)</f>
        <v>5</v>
      </c>
      <c r="AZ138" s="8">
        <f>VLOOKUP(AY138,'ファンクショナルリーチ判定　女性（変更厳禁）'!$B$11:$C$16,2,TRUE)</f>
        <v>0</v>
      </c>
      <c r="BA138" s="81">
        <f t="shared" si="15"/>
        <v>10</v>
      </c>
      <c r="BB138" s="70"/>
      <c r="BC138" s="70"/>
      <c r="BD138" s="78"/>
      <c r="BE138" s="69"/>
      <c r="BF138" s="8"/>
      <c r="BG138" s="8"/>
      <c r="BH138" s="8"/>
      <c r="BI138" s="73"/>
    </row>
    <row r="139" spans="1:61">
      <c r="A139" s="3">
        <v>137</v>
      </c>
      <c r="F139" s="12" t="e">
        <f t="shared" si="12"/>
        <v>#DIV/0!</v>
      </c>
      <c r="H139" s="12" t="e">
        <f t="shared" si="13"/>
        <v>#DIV/0!</v>
      </c>
      <c r="K139" s="43"/>
      <c r="M139" s="45" t="s">
        <v>77</v>
      </c>
      <c r="O139" s="46" t="s">
        <v>79</v>
      </c>
      <c r="Q139" s="7">
        <f>VLOOKUP(P139,'握力判定　女性用（変更厳禁）'!$B$11:$C$16,2,TRUE)</f>
        <v>0</v>
      </c>
      <c r="S139" s="7">
        <f>VLOOKUP(R139,'長座位体前屈判定　女性用（変更厳禁）'!$B$11:$C$16,2,TRUE)</f>
        <v>0</v>
      </c>
      <c r="U139" s="7">
        <f>VLOOKUP(T139,'開眼片足立ち判定　女性（変更厳禁）'!$B$11:$C$16,2,TRUE)</f>
        <v>0</v>
      </c>
      <c r="W139" s="7">
        <f>VLOOKUP(V139,'5m歩行判定　女性（変更厳禁）'!$B$11:$C$16,2,TRUE)</f>
        <v>5</v>
      </c>
      <c r="Y139" s="7">
        <f>VLOOKUP(X139,'TUG判定　女性（変更厳禁）'!$B$11:$C$16,2,TRUE)</f>
        <v>5</v>
      </c>
      <c r="AA139" s="58">
        <f>VLOOKUP(Z139,'ファンクショナルリーチ判定　女性（変更厳禁）'!$B$11:$C$16,2,TRUE)</f>
        <v>0</v>
      </c>
      <c r="AB139" s="7">
        <f t="shared" si="14"/>
        <v>10</v>
      </c>
      <c r="AC139" s="63"/>
      <c r="AD139" s="63"/>
      <c r="AE139" s="67"/>
      <c r="AF139" s="61"/>
      <c r="AG139" s="7"/>
      <c r="AH139" s="7"/>
      <c r="AI139" s="7"/>
      <c r="AJ139" s="7"/>
      <c r="AL139" s="51" t="s">
        <v>77</v>
      </c>
      <c r="AN139" s="52" t="s">
        <v>79</v>
      </c>
      <c r="AP139" s="8">
        <f>VLOOKUP(AO139,'握力判定　女性用（変更厳禁）'!$B$11:$C$16,2,TRUE)</f>
        <v>0</v>
      </c>
      <c r="AR139" s="8">
        <f>VLOOKUP(AQ139,'長座位体前屈判定　女性用（変更厳禁）'!$B$11:$C$16,2,TRUE)</f>
        <v>0</v>
      </c>
      <c r="AT139" s="8">
        <f>VLOOKUP(AS139,'開眼片足立ち判定　女性（変更厳禁）'!$B$11:$C$16,2,TRUE)</f>
        <v>0</v>
      </c>
      <c r="AV139" s="8">
        <f>VLOOKUP(AU139,'5m歩行判定　女性（変更厳禁）'!$B$11:$C$16,2,TRUE)</f>
        <v>5</v>
      </c>
      <c r="AX139" s="8">
        <f>VLOOKUP(AW139,'TUG判定　女性（変更厳禁）'!$B$11:$C$16,2,TRUE)</f>
        <v>5</v>
      </c>
      <c r="AZ139" s="8">
        <f>VLOOKUP(AY139,'ファンクショナルリーチ判定　女性（変更厳禁）'!$B$11:$C$16,2,TRUE)</f>
        <v>0</v>
      </c>
      <c r="BA139" s="81">
        <f t="shared" si="15"/>
        <v>10</v>
      </c>
      <c r="BB139" s="70"/>
      <c r="BC139" s="70"/>
      <c r="BD139" s="78"/>
      <c r="BE139" s="69"/>
      <c r="BF139" s="8"/>
      <c r="BG139" s="8"/>
      <c r="BH139" s="8"/>
      <c r="BI139" s="73"/>
    </row>
    <row r="140" spans="1:61">
      <c r="A140" s="3">
        <v>138</v>
      </c>
      <c r="F140" s="12" t="e">
        <f t="shared" si="12"/>
        <v>#DIV/0!</v>
      </c>
      <c r="H140" s="12" t="e">
        <f t="shared" si="13"/>
        <v>#DIV/0!</v>
      </c>
      <c r="K140" s="43"/>
      <c r="M140" s="45" t="s">
        <v>77</v>
      </c>
      <c r="O140" s="46" t="s">
        <v>79</v>
      </c>
      <c r="Q140" s="7">
        <f>VLOOKUP(P140,'握力判定　女性用（変更厳禁）'!$B$11:$C$16,2,TRUE)</f>
        <v>0</v>
      </c>
      <c r="S140" s="7">
        <f>VLOOKUP(R140,'長座位体前屈判定　女性用（変更厳禁）'!$B$11:$C$16,2,TRUE)</f>
        <v>0</v>
      </c>
      <c r="U140" s="7">
        <f>VLOOKUP(T140,'開眼片足立ち判定　女性（変更厳禁）'!$B$11:$C$16,2,TRUE)</f>
        <v>0</v>
      </c>
      <c r="W140" s="7">
        <f>VLOOKUP(V140,'5m歩行判定　女性（変更厳禁）'!$B$11:$C$16,2,TRUE)</f>
        <v>5</v>
      </c>
      <c r="Y140" s="7">
        <f>VLOOKUP(X140,'TUG判定　女性（変更厳禁）'!$B$11:$C$16,2,TRUE)</f>
        <v>5</v>
      </c>
      <c r="AA140" s="58">
        <f>VLOOKUP(Z140,'ファンクショナルリーチ判定　女性（変更厳禁）'!$B$11:$C$16,2,TRUE)</f>
        <v>0</v>
      </c>
      <c r="AB140" s="7">
        <f t="shared" si="14"/>
        <v>10</v>
      </c>
      <c r="AC140" s="63"/>
      <c r="AD140" s="63"/>
      <c r="AE140" s="67"/>
      <c r="AF140" s="61"/>
      <c r="AG140" s="7"/>
      <c r="AH140" s="7"/>
      <c r="AI140" s="7"/>
      <c r="AJ140" s="7"/>
      <c r="AL140" s="51" t="s">
        <v>77</v>
      </c>
      <c r="AN140" s="52" t="s">
        <v>79</v>
      </c>
      <c r="AP140" s="8">
        <f>VLOOKUP(AO140,'握力判定　女性用（変更厳禁）'!$B$11:$C$16,2,TRUE)</f>
        <v>0</v>
      </c>
      <c r="AR140" s="8">
        <f>VLOOKUP(AQ140,'長座位体前屈判定　女性用（変更厳禁）'!$B$11:$C$16,2,TRUE)</f>
        <v>0</v>
      </c>
      <c r="AT140" s="8">
        <f>VLOOKUP(AS140,'開眼片足立ち判定　女性（変更厳禁）'!$B$11:$C$16,2,TRUE)</f>
        <v>0</v>
      </c>
      <c r="AV140" s="8">
        <f>VLOOKUP(AU140,'5m歩行判定　女性（変更厳禁）'!$B$11:$C$16,2,TRUE)</f>
        <v>5</v>
      </c>
      <c r="AX140" s="8">
        <f>VLOOKUP(AW140,'TUG判定　女性（変更厳禁）'!$B$11:$C$16,2,TRUE)</f>
        <v>5</v>
      </c>
      <c r="AZ140" s="8">
        <f>VLOOKUP(AY140,'ファンクショナルリーチ判定　女性（変更厳禁）'!$B$11:$C$16,2,TRUE)</f>
        <v>0</v>
      </c>
      <c r="BA140" s="81">
        <f t="shared" si="15"/>
        <v>10</v>
      </c>
      <c r="BB140" s="70"/>
      <c r="BC140" s="70"/>
      <c r="BD140" s="78"/>
      <c r="BE140" s="69"/>
      <c r="BF140" s="8"/>
      <c r="BG140" s="8"/>
      <c r="BH140" s="8"/>
      <c r="BI140" s="73"/>
    </row>
    <row r="141" spans="1:61">
      <c r="A141" s="3">
        <v>139</v>
      </c>
      <c r="F141" s="12" t="e">
        <f t="shared" si="12"/>
        <v>#DIV/0!</v>
      </c>
      <c r="H141" s="12" t="e">
        <f t="shared" si="13"/>
        <v>#DIV/0!</v>
      </c>
      <c r="K141" s="43"/>
      <c r="M141" s="45" t="s">
        <v>77</v>
      </c>
      <c r="O141" s="46" t="s">
        <v>79</v>
      </c>
      <c r="Q141" s="7">
        <f>VLOOKUP(P141,'握力判定　女性用（変更厳禁）'!$B$11:$C$16,2,TRUE)</f>
        <v>0</v>
      </c>
      <c r="S141" s="7">
        <f>VLOOKUP(R141,'長座位体前屈判定　女性用（変更厳禁）'!$B$11:$C$16,2,TRUE)</f>
        <v>0</v>
      </c>
      <c r="U141" s="7">
        <f>VLOOKUP(T141,'開眼片足立ち判定　女性（変更厳禁）'!$B$11:$C$16,2,TRUE)</f>
        <v>0</v>
      </c>
      <c r="W141" s="7">
        <f>VLOOKUP(V141,'5m歩行判定　女性（変更厳禁）'!$B$11:$C$16,2,TRUE)</f>
        <v>5</v>
      </c>
      <c r="Y141" s="7">
        <f>VLOOKUP(X141,'TUG判定　女性（変更厳禁）'!$B$11:$C$16,2,TRUE)</f>
        <v>5</v>
      </c>
      <c r="AA141" s="58">
        <f>VLOOKUP(Z141,'ファンクショナルリーチ判定　女性（変更厳禁）'!$B$11:$C$16,2,TRUE)</f>
        <v>0</v>
      </c>
      <c r="AB141" s="7">
        <f t="shared" si="14"/>
        <v>10</v>
      </c>
      <c r="AC141" s="63"/>
      <c r="AD141" s="63"/>
      <c r="AE141" s="67"/>
      <c r="AF141" s="61"/>
      <c r="AG141" s="7"/>
      <c r="AH141" s="7"/>
      <c r="AI141" s="7"/>
      <c r="AJ141" s="7"/>
      <c r="AL141" s="51" t="s">
        <v>77</v>
      </c>
      <c r="AN141" s="52" t="s">
        <v>79</v>
      </c>
      <c r="AP141" s="8">
        <f>VLOOKUP(AO141,'握力判定　女性用（変更厳禁）'!$B$11:$C$16,2,TRUE)</f>
        <v>0</v>
      </c>
      <c r="AR141" s="8">
        <f>VLOOKUP(AQ141,'長座位体前屈判定　女性用（変更厳禁）'!$B$11:$C$16,2,TRUE)</f>
        <v>0</v>
      </c>
      <c r="AT141" s="8">
        <f>VLOOKUP(AS141,'開眼片足立ち判定　女性（変更厳禁）'!$B$11:$C$16,2,TRUE)</f>
        <v>0</v>
      </c>
      <c r="AV141" s="8">
        <f>VLOOKUP(AU141,'5m歩行判定　女性（変更厳禁）'!$B$11:$C$16,2,TRUE)</f>
        <v>5</v>
      </c>
      <c r="AX141" s="8">
        <f>VLOOKUP(AW141,'TUG判定　女性（変更厳禁）'!$B$11:$C$16,2,TRUE)</f>
        <v>5</v>
      </c>
      <c r="AZ141" s="8">
        <f>VLOOKUP(AY141,'ファンクショナルリーチ判定　女性（変更厳禁）'!$B$11:$C$16,2,TRUE)</f>
        <v>0</v>
      </c>
      <c r="BA141" s="81">
        <f t="shared" si="15"/>
        <v>10</v>
      </c>
      <c r="BB141" s="70"/>
      <c r="BC141" s="70"/>
      <c r="BD141" s="78"/>
      <c r="BE141" s="69"/>
      <c r="BF141" s="8"/>
      <c r="BG141" s="8"/>
      <c r="BH141" s="8"/>
      <c r="BI141" s="73"/>
    </row>
    <row r="142" spans="1:61">
      <c r="A142" s="3">
        <v>140</v>
      </c>
      <c r="F142" s="12" t="e">
        <f t="shared" si="12"/>
        <v>#DIV/0!</v>
      </c>
      <c r="H142" s="12" t="e">
        <f t="shared" si="13"/>
        <v>#DIV/0!</v>
      </c>
      <c r="K142" s="43"/>
      <c r="M142" s="45" t="s">
        <v>77</v>
      </c>
      <c r="O142" s="46" t="s">
        <v>79</v>
      </c>
      <c r="Q142" s="7">
        <f>VLOOKUP(P142,'握力判定　女性用（変更厳禁）'!$B$11:$C$16,2,TRUE)</f>
        <v>0</v>
      </c>
      <c r="S142" s="7">
        <f>VLOOKUP(R142,'長座位体前屈判定　女性用（変更厳禁）'!$B$11:$C$16,2,TRUE)</f>
        <v>0</v>
      </c>
      <c r="U142" s="7">
        <f>VLOOKUP(T142,'開眼片足立ち判定　女性（変更厳禁）'!$B$11:$C$16,2,TRUE)</f>
        <v>0</v>
      </c>
      <c r="W142" s="7">
        <f>VLOOKUP(V142,'5m歩行判定　女性（変更厳禁）'!$B$11:$C$16,2,TRUE)</f>
        <v>5</v>
      </c>
      <c r="Y142" s="7">
        <f>VLOOKUP(X142,'TUG判定　女性（変更厳禁）'!$B$11:$C$16,2,TRUE)</f>
        <v>5</v>
      </c>
      <c r="AA142" s="58">
        <f>VLOOKUP(Z142,'ファンクショナルリーチ判定　女性（変更厳禁）'!$B$11:$C$16,2,TRUE)</f>
        <v>0</v>
      </c>
      <c r="AB142" s="7">
        <f t="shared" si="14"/>
        <v>10</v>
      </c>
      <c r="AC142" s="63"/>
      <c r="AD142" s="63"/>
      <c r="AE142" s="67"/>
      <c r="AF142" s="61"/>
      <c r="AG142" s="7"/>
      <c r="AH142" s="7"/>
      <c r="AI142" s="7"/>
      <c r="AJ142" s="7"/>
      <c r="AL142" s="51" t="s">
        <v>77</v>
      </c>
      <c r="AN142" s="52" t="s">
        <v>79</v>
      </c>
      <c r="AP142" s="8">
        <f>VLOOKUP(AO142,'握力判定　女性用（変更厳禁）'!$B$11:$C$16,2,TRUE)</f>
        <v>0</v>
      </c>
      <c r="AR142" s="8">
        <f>VLOOKUP(AQ142,'長座位体前屈判定　女性用（変更厳禁）'!$B$11:$C$16,2,TRUE)</f>
        <v>0</v>
      </c>
      <c r="AT142" s="8">
        <f>VLOOKUP(AS142,'開眼片足立ち判定　女性（変更厳禁）'!$B$11:$C$16,2,TRUE)</f>
        <v>0</v>
      </c>
      <c r="AV142" s="8">
        <f>VLOOKUP(AU142,'5m歩行判定　女性（変更厳禁）'!$B$11:$C$16,2,TRUE)</f>
        <v>5</v>
      </c>
      <c r="AX142" s="8">
        <f>VLOOKUP(AW142,'TUG判定　女性（変更厳禁）'!$B$11:$C$16,2,TRUE)</f>
        <v>5</v>
      </c>
      <c r="AZ142" s="8">
        <f>VLOOKUP(AY142,'ファンクショナルリーチ判定　女性（変更厳禁）'!$B$11:$C$16,2,TRUE)</f>
        <v>0</v>
      </c>
      <c r="BA142" s="81">
        <f t="shared" si="15"/>
        <v>10</v>
      </c>
      <c r="BB142" s="70"/>
      <c r="BC142" s="70"/>
      <c r="BD142" s="78"/>
      <c r="BE142" s="69"/>
      <c r="BF142" s="8"/>
      <c r="BG142" s="8"/>
      <c r="BH142" s="8"/>
      <c r="BI142" s="73"/>
    </row>
    <row r="143" spans="1:61">
      <c r="A143" s="3">
        <v>141</v>
      </c>
      <c r="F143" s="12" t="e">
        <f t="shared" si="12"/>
        <v>#DIV/0!</v>
      </c>
      <c r="H143" s="12" t="e">
        <f t="shared" si="13"/>
        <v>#DIV/0!</v>
      </c>
      <c r="K143" s="43"/>
      <c r="M143" s="45" t="s">
        <v>77</v>
      </c>
      <c r="O143" s="46" t="s">
        <v>79</v>
      </c>
      <c r="Q143" s="7">
        <f>VLOOKUP(P143,'握力判定　女性用（変更厳禁）'!$B$11:$C$16,2,TRUE)</f>
        <v>0</v>
      </c>
      <c r="S143" s="7">
        <f>VLOOKUP(R143,'長座位体前屈判定　女性用（変更厳禁）'!$B$11:$C$16,2,TRUE)</f>
        <v>0</v>
      </c>
      <c r="U143" s="7">
        <f>VLOOKUP(T143,'開眼片足立ち判定　女性（変更厳禁）'!$B$11:$C$16,2,TRUE)</f>
        <v>0</v>
      </c>
      <c r="W143" s="7">
        <f>VLOOKUP(V143,'5m歩行判定　女性（変更厳禁）'!$B$11:$C$16,2,TRUE)</f>
        <v>5</v>
      </c>
      <c r="Y143" s="7">
        <f>VLOOKUP(X143,'TUG判定　女性（変更厳禁）'!$B$11:$C$16,2,TRUE)</f>
        <v>5</v>
      </c>
      <c r="AA143" s="58">
        <f>VLOOKUP(Z143,'ファンクショナルリーチ判定　女性（変更厳禁）'!$B$11:$C$16,2,TRUE)</f>
        <v>0</v>
      </c>
      <c r="AB143" s="7">
        <f t="shared" si="14"/>
        <v>10</v>
      </c>
      <c r="AC143" s="63"/>
      <c r="AD143" s="63"/>
      <c r="AE143" s="67"/>
      <c r="AF143" s="61"/>
      <c r="AG143" s="7"/>
      <c r="AH143" s="7"/>
      <c r="AI143" s="7"/>
      <c r="AJ143" s="7"/>
      <c r="AL143" s="51" t="s">
        <v>77</v>
      </c>
      <c r="AN143" s="52" t="s">
        <v>79</v>
      </c>
      <c r="AP143" s="8">
        <f>VLOOKUP(AO143,'握力判定　女性用（変更厳禁）'!$B$11:$C$16,2,TRUE)</f>
        <v>0</v>
      </c>
      <c r="AR143" s="8">
        <f>VLOOKUP(AQ143,'長座位体前屈判定　女性用（変更厳禁）'!$B$11:$C$16,2,TRUE)</f>
        <v>0</v>
      </c>
      <c r="AT143" s="8">
        <f>VLOOKUP(AS143,'開眼片足立ち判定　女性（変更厳禁）'!$B$11:$C$16,2,TRUE)</f>
        <v>0</v>
      </c>
      <c r="AV143" s="8">
        <f>VLOOKUP(AU143,'5m歩行判定　女性（変更厳禁）'!$B$11:$C$16,2,TRUE)</f>
        <v>5</v>
      </c>
      <c r="AX143" s="8">
        <f>VLOOKUP(AW143,'TUG判定　女性（変更厳禁）'!$B$11:$C$16,2,TRUE)</f>
        <v>5</v>
      </c>
      <c r="AZ143" s="8">
        <f>VLOOKUP(AY143,'ファンクショナルリーチ判定　女性（変更厳禁）'!$B$11:$C$16,2,TRUE)</f>
        <v>0</v>
      </c>
      <c r="BA143" s="81">
        <f t="shared" si="15"/>
        <v>10</v>
      </c>
      <c r="BB143" s="70"/>
      <c r="BC143" s="70"/>
      <c r="BD143" s="78"/>
      <c r="BE143" s="69"/>
      <c r="BF143" s="8"/>
      <c r="BG143" s="8"/>
      <c r="BH143" s="8"/>
      <c r="BI143" s="73"/>
    </row>
    <row r="144" spans="1:61">
      <c r="A144" s="3">
        <v>142</v>
      </c>
      <c r="F144" s="12" t="e">
        <f t="shared" si="12"/>
        <v>#DIV/0!</v>
      </c>
      <c r="H144" s="12" t="e">
        <f t="shared" si="13"/>
        <v>#DIV/0!</v>
      </c>
      <c r="K144" s="43"/>
      <c r="M144" s="45" t="s">
        <v>77</v>
      </c>
      <c r="O144" s="46" t="s">
        <v>79</v>
      </c>
      <c r="Q144" s="7">
        <f>VLOOKUP(P144,'握力判定　女性用（変更厳禁）'!$B$11:$C$16,2,TRUE)</f>
        <v>0</v>
      </c>
      <c r="S144" s="7">
        <f>VLOOKUP(R144,'長座位体前屈判定　女性用（変更厳禁）'!$B$11:$C$16,2,TRUE)</f>
        <v>0</v>
      </c>
      <c r="U144" s="7">
        <f>VLOOKUP(T144,'開眼片足立ち判定　女性（変更厳禁）'!$B$11:$C$16,2,TRUE)</f>
        <v>0</v>
      </c>
      <c r="W144" s="7">
        <f>VLOOKUP(V144,'5m歩行判定　女性（変更厳禁）'!$B$11:$C$16,2,TRUE)</f>
        <v>5</v>
      </c>
      <c r="Y144" s="7">
        <f>VLOOKUP(X144,'TUG判定　女性（変更厳禁）'!$B$11:$C$16,2,TRUE)</f>
        <v>5</v>
      </c>
      <c r="AA144" s="58">
        <f>VLOOKUP(Z144,'ファンクショナルリーチ判定　女性（変更厳禁）'!$B$11:$C$16,2,TRUE)</f>
        <v>0</v>
      </c>
      <c r="AB144" s="7">
        <f t="shared" si="14"/>
        <v>10</v>
      </c>
      <c r="AC144" s="63"/>
      <c r="AD144" s="63"/>
      <c r="AE144" s="67"/>
      <c r="AF144" s="61"/>
      <c r="AG144" s="7"/>
      <c r="AH144" s="7"/>
      <c r="AI144" s="7"/>
      <c r="AJ144" s="7"/>
      <c r="AL144" s="51" t="s">
        <v>77</v>
      </c>
      <c r="AN144" s="52" t="s">
        <v>79</v>
      </c>
      <c r="AP144" s="8">
        <f>VLOOKUP(AO144,'握力判定　女性用（変更厳禁）'!$B$11:$C$16,2,TRUE)</f>
        <v>0</v>
      </c>
      <c r="AR144" s="8">
        <f>VLOOKUP(AQ144,'長座位体前屈判定　女性用（変更厳禁）'!$B$11:$C$16,2,TRUE)</f>
        <v>0</v>
      </c>
      <c r="AT144" s="8">
        <f>VLOOKUP(AS144,'開眼片足立ち判定　女性（変更厳禁）'!$B$11:$C$16,2,TRUE)</f>
        <v>0</v>
      </c>
      <c r="AV144" s="8">
        <f>VLOOKUP(AU144,'5m歩行判定　女性（変更厳禁）'!$B$11:$C$16,2,TRUE)</f>
        <v>5</v>
      </c>
      <c r="AX144" s="8">
        <f>VLOOKUP(AW144,'TUG判定　女性（変更厳禁）'!$B$11:$C$16,2,TRUE)</f>
        <v>5</v>
      </c>
      <c r="AZ144" s="8">
        <f>VLOOKUP(AY144,'ファンクショナルリーチ判定　女性（変更厳禁）'!$B$11:$C$16,2,TRUE)</f>
        <v>0</v>
      </c>
      <c r="BA144" s="81">
        <f t="shared" si="15"/>
        <v>10</v>
      </c>
      <c r="BB144" s="70"/>
      <c r="BC144" s="70"/>
      <c r="BD144" s="78"/>
      <c r="BE144" s="69"/>
      <c r="BF144" s="8"/>
      <c r="BG144" s="8"/>
      <c r="BH144" s="8"/>
      <c r="BI144" s="73"/>
    </row>
    <row r="145" spans="1:61">
      <c r="A145" s="3">
        <v>143</v>
      </c>
      <c r="F145" s="12" t="e">
        <f t="shared" si="12"/>
        <v>#DIV/0!</v>
      </c>
      <c r="H145" s="12" t="e">
        <f t="shared" si="13"/>
        <v>#DIV/0!</v>
      </c>
      <c r="K145" s="43"/>
      <c r="M145" s="45" t="s">
        <v>77</v>
      </c>
      <c r="O145" s="46" t="s">
        <v>79</v>
      </c>
      <c r="Q145" s="7">
        <f>VLOOKUP(P145,'握力判定　女性用（変更厳禁）'!$B$11:$C$16,2,TRUE)</f>
        <v>0</v>
      </c>
      <c r="S145" s="7">
        <f>VLOOKUP(R145,'長座位体前屈判定　女性用（変更厳禁）'!$B$11:$C$16,2,TRUE)</f>
        <v>0</v>
      </c>
      <c r="U145" s="7">
        <f>VLOOKUP(T145,'開眼片足立ち判定　女性（変更厳禁）'!$B$11:$C$16,2,TRUE)</f>
        <v>0</v>
      </c>
      <c r="W145" s="7">
        <f>VLOOKUP(V145,'5m歩行判定　女性（変更厳禁）'!$B$11:$C$16,2,TRUE)</f>
        <v>5</v>
      </c>
      <c r="Y145" s="7">
        <f>VLOOKUP(X145,'TUG判定　女性（変更厳禁）'!$B$11:$C$16,2,TRUE)</f>
        <v>5</v>
      </c>
      <c r="AA145" s="58">
        <f>VLOOKUP(Z145,'ファンクショナルリーチ判定　女性（変更厳禁）'!$B$11:$C$16,2,TRUE)</f>
        <v>0</v>
      </c>
      <c r="AB145" s="7">
        <f t="shared" si="14"/>
        <v>10</v>
      </c>
      <c r="AC145" s="63"/>
      <c r="AD145" s="63"/>
      <c r="AE145" s="67"/>
      <c r="AF145" s="61"/>
      <c r="AG145" s="7"/>
      <c r="AH145" s="7"/>
      <c r="AI145" s="7"/>
      <c r="AJ145" s="7"/>
      <c r="AL145" s="51" t="s">
        <v>77</v>
      </c>
      <c r="AN145" s="52" t="s">
        <v>79</v>
      </c>
      <c r="AP145" s="8">
        <f>VLOOKUP(AO145,'握力判定　女性用（変更厳禁）'!$B$11:$C$16,2,TRUE)</f>
        <v>0</v>
      </c>
      <c r="AR145" s="8">
        <f>VLOOKUP(AQ145,'長座位体前屈判定　女性用（変更厳禁）'!$B$11:$C$16,2,TRUE)</f>
        <v>0</v>
      </c>
      <c r="AT145" s="8">
        <f>VLOOKUP(AS145,'開眼片足立ち判定　女性（変更厳禁）'!$B$11:$C$16,2,TRUE)</f>
        <v>0</v>
      </c>
      <c r="AV145" s="8">
        <f>VLOOKUP(AU145,'5m歩行判定　女性（変更厳禁）'!$B$11:$C$16,2,TRUE)</f>
        <v>5</v>
      </c>
      <c r="AX145" s="8">
        <f>VLOOKUP(AW145,'TUG判定　女性（変更厳禁）'!$B$11:$C$16,2,TRUE)</f>
        <v>5</v>
      </c>
      <c r="AZ145" s="8">
        <f>VLOOKUP(AY145,'ファンクショナルリーチ判定　女性（変更厳禁）'!$B$11:$C$16,2,TRUE)</f>
        <v>0</v>
      </c>
      <c r="BA145" s="81">
        <f t="shared" si="15"/>
        <v>10</v>
      </c>
      <c r="BB145" s="70"/>
      <c r="BC145" s="70"/>
      <c r="BD145" s="78"/>
      <c r="BE145" s="69"/>
      <c r="BF145" s="8"/>
      <c r="BG145" s="8"/>
      <c r="BH145" s="8"/>
      <c r="BI145" s="73"/>
    </row>
    <row r="146" spans="1:61">
      <c r="A146" s="3">
        <v>144</v>
      </c>
      <c r="F146" s="12" t="e">
        <f t="shared" si="12"/>
        <v>#DIV/0!</v>
      </c>
      <c r="H146" s="12" t="e">
        <f t="shared" si="13"/>
        <v>#DIV/0!</v>
      </c>
      <c r="K146" s="43"/>
      <c r="M146" s="45" t="s">
        <v>77</v>
      </c>
      <c r="O146" s="46" t="s">
        <v>79</v>
      </c>
      <c r="Q146" s="7">
        <f>VLOOKUP(P146,'握力判定　女性用（変更厳禁）'!$B$11:$C$16,2,TRUE)</f>
        <v>0</v>
      </c>
      <c r="S146" s="7">
        <f>VLOOKUP(R146,'長座位体前屈判定　女性用（変更厳禁）'!$B$11:$C$16,2,TRUE)</f>
        <v>0</v>
      </c>
      <c r="U146" s="7">
        <f>VLOOKUP(T146,'開眼片足立ち判定　女性（変更厳禁）'!$B$11:$C$16,2,TRUE)</f>
        <v>0</v>
      </c>
      <c r="W146" s="7">
        <f>VLOOKUP(V146,'5m歩行判定　女性（変更厳禁）'!$B$11:$C$16,2,TRUE)</f>
        <v>5</v>
      </c>
      <c r="Y146" s="7">
        <f>VLOOKUP(X146,'TUG判定　女性（変更厳禁）'!$B$11:$C$16,2,TRUE)</f>
        <v>5</v>
      </c>
      <c r="AA146" s="58">
        <f>VLOOKUP(Z146,'ファンクショナルリーチ判定　女性（変更厳禁）'!$B$11:$C$16,2,TRUE)</f>
        <v>0</v>
      </c>
      <c r="AB146" s="7">
        <f t="shared" si="14"/>
        <v>10</v>
      </c>
      <c r="AC146" s="63"/>
      <c r="AD146" s="63"/>
      <c r="AE146" s="67"/>
      <c r="AF146" s="61"/>
      <c r="AG146" s="7"/>
      <c r="AH146" s="7"/>
      <c r="AI146" s="7"/>
      <c r="AJ146" s="7"/>
      <c r="AL146" s="51" t="s">
        <v>77</v>
      </c>
      <c r="AN146" s="52" t="s">
        <v>79</v>
      </c>
      <c r="AP146" s="8">
        <f>VLOOKUP(AO146,'握力判定　女性用（変更厳禁）'!$B$11:$C$16,2,TRUE)</f>
        <v>0</v>
      </c>
      <c r="AR146" s="8">
        <f>VLOOKUP(AQ146,'長座位体前屈判定　女性用（変更厳禁）'!$B$11:$C$16,2,TRUE)</f>
        <v>0</v>
      </c>
      <c r="AT146" s="8">
        <f>VLOOKUP(AS146,'開眼片足立ち判定　女性（変更厳禁）'!$B$11:$C$16,2,TRUE)</f>
        <v>0</v>
      </c>
      <c r="AV146" s="8">
        <f>VLOOKUP(AU146,'5m歩行判定　女性（変更厳禁）'!$B$11:$C$16,2,TRUE)</f>
        <v>5</v>
      </c>
      <c r="AX146" s="8">
        <f>VLOOKUP(AW146,'TUG判定　女性（変更厳禁）'!$B$11:$C$16,2,TRUE)</f>
        <v>5</v>
      </c>
      <c r="AZ146" s="8">
        <f>VLOOKUP(AY146,'ファンクショナルリーチ判定　女性（変更厳禁）'!$B$11:$C$16,2,TRUE)</f>
        <v>0</v>
      </c>
      <c r="BA146" s="81">
        <f t="shared" si="15"/>
        <v>10</v>
      </c>
      <c r="BB146" s="70"/>
      <c r="BC146" s="70"/>
      <c r="BD146" s="78"/>
      <c r="BE146" s="69"/>
      <c r="BF146" s="8"/>
      <c r="BG146" s="8"/>
      <c r="BH146" s="8"/>
      <c r="BI146" s="73"/>
    </row>
    <row r="147" spans="1:61">
      <c r="A147" s="3">
        <v>145</v>
      </c>
      <c r="F147" s="12" t="e">
        <f t="shared" si="12"/>
        <v>#DIV/0!</v>
      </c>
      <c r="H147" s="12" t="e">
        <f t="shared" si="13"/>
        <v>#DIV/0!</v>
      </c>
      <c r="K147" s="43"/>
      <c r="M147" s="45" t="s">
        <v>77</v>
      </c>
      <c r="O147" s="46" t="s">
        <v>79</v>
      </c>
      <c r="Q147" s="7">
        <f>VLOOKUP(P147,'握力判定　女性用（変更厳禁）'!$B$11:$C$16,2,TRUE)</f>
        <v>0</v>
      </c>
      <c r="S147" s="7">
        <f>VLOOKUP(R147,'長座位体前屈判定　女性用（変更厳禁）'!$B$11:$C$16,2,TRUE)</f>
        <v>0</v>
      </c>
      <c r="U147" s="7">
        <f>VLOOKUP(T147,'開眼片足立ち判定　女性（変更厳禁）'!$B$11:$C$16,2,TRUE)</f>
        <v>0</v>
      </c>
      <c r="W147" s="7">
        <f>VLOOKUP(V147,'5m歩行判定　女性（変更厳禁）'!$B$11:$C$16,2,TRUE)</f>
        <v>5</v>
      </c>
      <c r="Y147" s="7">
        <f>VLOOKUP(X147,'TUG判定　女性（変更厳禁）'!$B$11:$C$16,2,TRUE)</f>
        <v>5</v>
      </c>
      <c r="AA147" s="58">
        <f>VLOOKUP(Z147,'ファンクショナルリーチ判定　女性（変更厳禁）'!$B$11:$C$16,2,TRUE)</f>
        <v>0</v>
      </c>
      <c r="AB147" s="7">
        <f t="shared" si="14"/>
        <v>10</v>
      </c>
      <c r="AC147" s="63"/>
      <c r="AD147" s="63"/>
      <c r="AE147" s="67"/>
      <c r="AF147" s="61"/>
      <c r="AG147" s="7"/>
      <c r="AH147" s="7"/>
      <c r="AI147" s="7"/>
      <c r="AJ147" s="7"/>
      <c r="AL147" s="51" t="s">
        <v>77</v>
      </c>
      <c r="AN147" s="52" t="s">
        <v>79</v>
      </c>
      <c r="AP147" s="8">
        <f>VLOOKUP(AO147,'握力判定　女性用（変更厳禁）'!$B$11:$C$16,2,TRUE)</f>
        <v>0</v>
      </c>
      <c r="AR147" s="8">
        <f>VLOOKUP(AQ147,'長座位体前屈判定　女性用（変更厳禁）'!$B$11:$C$16,2,TRUE)</f>
        <v>0</v>
      </c>
      <c r="AT147" s="8">
        <f>VLOOKUP(AS147,'開眼片足立ち判定　女性（変更厳禁）'!$B$11:$C$16,2,TRUE)</f>
        <v>0</v>
      </c>
      <c r="AV147" s="8">
        <f>VLOOKUP(AU147,'5m歩行判定　女性（変更厳禁）'!$B$11:$C$16,2,TRUE)</f>
        <v>5</v>
      </c>
      <c r="AX147" s="8">
        <f>VLOOKUP(AW147,'TUG判定　女性（変更厳禁）'!$B$11:$C$16,2,TRUE)</f>
        <v>5</v>
      </c>
      <c r="AZ147" s="8">
        <f>VLOOKUP(AY147,'ファンクショナルリーチ判定　女性（変更厳禁）'!$B$11:$C$16,2,TRUE)</f>
        <v>0</v>
      </c>
      <c r="BA147" s="81">
        <f t="shared" si="15"/>
        <v>10</v>
      </c>
      <c r="BB147" s="70"/>
      <c r="BC147" s="70"/>
      <c r="BD147" s="78"/>
      <c r="BE147" s="69"/>
      <c r="BF147" s="8"/>
      <c r="BG147" s="8"/>
      <c r="BH147" s="8"/>
      <c r="BI147" s="73"/>
    </row>
    <row r="148" spans="1:61">
      <c r="A148" s="3">
        <v>146</v>
      </c>
      <c r="F148" s="12" t="e">
        <f t="shared" si="12"/>
        <v>#DIV/0!</v>
      </c>
      <c r="H148" s="12" t="e">
        <f t="shared" si="13"/>
        <v>#DIV/0!</v>
      </c>
      <c r="K148" s="43"/>
      <c r="M148" s="45" t="s">
        <v>77</v>
      </c>
      <c r="O148" s="46" t="s">
        <v>79</v>
      </c>
      <c r="Q148" s="7">
        <f>VLOOKUP(P148,'握力判定　女性用（変更厳禁）'!$B$11:$C$16,2,TRUE)</f>
        <v>0</v>
      </c>
      <c r="S148" s="7">
        <f>VLOOKUP(R148,'長座位体前屈判定　女性用（変更厳禁）'!$B$11:$C$16,2,TRUE)</f>
        <v>0</v>
      </c>
      <c r="U148" s="7">
        <f>VLOOKUP(T148,'開眼片足立ち判定　女性（変更厳禁）'!$B$11:$C$16,2,TRUE)</f>
        <v>0</v>
      </c>
      <c r="W148" s="7">
        <f>VLOOKUP(V148,'5m歩行判定　女性（変更厳禁）'!$B$11:$C$16,2,TRUE)</f>
        <v>5</v>
      </c>
      <c r="Y148" s="7">
        <f>VLOOKUP(X148,'TUG判定　女性（変更厳禁）'!$B$11:$C$16,2,TRUE)</f>
        <v>5</v>
      </c>
      <c r="AA148" s="58">
        <f>VLOOKUP(Z148,'ファンクショナルリーチ判定　女性（変更厳禁）'!$B$11:$C$16,2,TRUE)</f>
        <v>0</v>
      </c>
      <c r="AB148" s="7">
        <f t="shared" si="14"/>
        <v>10</v>
      </c>
      <c r="AC148" s="63"/>
      <c r="AD148" s="63"/>
      <c r="AE148" s="67"/>
      <c r="AF148" s="61"/>
      <c r="AG148" s="7"/>
      <c r="AH148" s="7"/>
      <c r="AI148" s="7"/>
      <c r="AJ148" s="7"/>
      <c r="AL148" s="51" t="s">
        <v>77</v>
      </c>
      <c r="AN148" s="52" t="s">
        <v>79</v>
      </c>
      <c r="AP148" s="8">
        <f>VLOOKUP(AO148,'握力判定　女性用（変更厳禁）'!$B$11:$C$16,2,TRUE)</f>
        <v>0</v>
      </c>
      <c r="AR148" s="8">
        <f>VLOOKUP(AQ148,'長座位体前屈判定　女性用（変更厳禁）'!$B$11:$C$16,2,TRUE)</f>
        <v>0</v>
      </c>
      <c r="AT148" s="8">
        <f>VLOOKUP(AS148,'開眼片足立ち判定　女性（変更厳禁）'!$B$11:$C$16,2,TRUE)</f>
        <v>0</v>
      </c>
      <c r="AV148" s="8">
        <f>VLOOKUP(AU148,'5m歩行判定　女性（変更厳禁）'!$B$11:$C$16,2,TRUE)</f>
        <v>5</v>
      </c>
      <c r="AX148" s="8">
        <f>VLOOKUP(AW148,'TUG判定　女性（変更厳禁）'!$B$11:$C$16,2,TRUE)</f>
        <v>5</v>
      </c>
      <c r="AZ148" s="8">
        <f>VLOOKUP(AY148,'ファンクショナルリーチ判定　女性（変更厳禁）'!$B$11:$C$16,2,TRUE)</f>
        <v>0</v>
      </c>
      <c r="BA148" s="81">
        <f t="shared" si="15"/>
        <v>10</v>
      </c>
      <c r="BB148" s="70"/>
      <c r="BC148" s="70"/>
      <c r="BD148" s="78"/>
      <c r="BE148" s="69"/>
      <c r="BF148" s="8"/>
      <c r="BG148" s="8"/>
      <c r="BH148" s="8"/>
      <c r="BI148" s="73"/>
    </row>
    <row r="149" spans="1:61">
      <c r="A149" s="3">
        <v>147</v>
      </c>
      <c r="F149" s="12" t="e">
        <f t="shared" si="12"/>
        <v>#DIV/0!</v>
      </c>
      <c r="H149" s="12" t="e">
        <f t="shared" si="13"/>
        <v>#DIV/0!</v>
      </c>
      <c r="K149" s="43"/>
      <c r="M149" s="45" t="s">
        <v>77</v>
      </c>
      <c r="O149" s="46" t="s">
        <v>79</v>
      </c>
      <c r="Q149" s="7">
        <f>VLOOKUP(P149,'握力判定　女性用（変更厳禁）'!$B$11:$C$16,2,TRUE)</f>
        <v>0</v>
      </c>
      <c r="S149" s="7">
        <f>VLOOKUP(R149,'長座位体前屈判定　女性用（変更厳禁）'!$B$11:$C$16,2,TRUE)</f>
        <v>0</v>
      </c>
      <c r="U149" s="7">
        <f>VLOOKUP(T149,'開眼片足立ち判定　女性（変更厳禁）'!$B$11:$C$16,2,TRUE)</f>
        <v>0</v>
      </c>
      <c r="W149" s="7">
        <f>VLOOKUP(V149,'5m歩行判定　女性（変更厳禁）'!$B$11:$C$16,2,TRUE)</f>
        <v>5</v>
      </c>
      <c r="Y149" s="7">
        <f>VLOOKUP(X149,'TUG判定　女性（変更厳禁）'!$B$11:$C$16,2,TRUE)</f>
        <v>5</v>
      </c>
      <c r="AA149" s="58">
        <f>VLOOKUP(Z149,'ファンクショナルリーチ判定　女性（変更厳禁）'!$B$11:$C$16,2,TRUE)</f>
        <v>0</v>
      </c>
      <c r="AB149" s="7">
        <f t="shared" si="14"/>
        <v>10</v>
      </c>
      <c r="AC149" s="63"/>
      <c r="AD149" s="63"/>
      <c r="AE149" s="67"/>
      <c r="AF149" s="61"/>
      <c r="AG149" s="7"/>
      <c r="AH149" s="7"/>
      <c r="AI149" s="7"/>
      <c r="AJ149" s="7"/>
      <c r="AL149" s="51" t="s">
        <v>77</v>
      </c>
      <c r="AN149" s="52" t="s">
        <v>79</v>
      </c>
      <c r="AP149" s="8">
        <f>VLOOKUP(AO149,'握力判定　女性用（変更厳禁）'!$B$11:$C$16,2,TRUE)</f>
        <v>0</v>
      </c>
      <c r="AR149" s="8">
        <f>VLOOKUP(AQ149,'長座位体前屈判定　女性用（変更厳禁）'!$B$11:$C$16,2,TRUE)</f>
        <v>0</v>
      </c>
      <c r="AT149" s="8">
        <f>VLOOKUP(AS149,'開眼片足立ち判定　女性（変更厳禁）'!$B$11:$C$16,2,TRUE)</f>
        <v>0</v>
      </c>
      <c r="AV149" s="8">
        <f>VLOOKUP(AU149,'5m歩行判定　女性（変更厳禁）'!$B$11:$C$16,2,TRUE)</f>
        <v>5</v>
      </c>
      <c r="AX149" s="8">
        <f>VLOOKUP(AW149,'TUG判定　女性（変更厳禁）'!$B$11:$C$16,2,TRUE)</f>
        <v>5</v>
      </c>
      <c r="AZ149" s="8">
        <f>VLOOKUP(AY149,'ファンクショナルリーチ判定　女性（変更厳禁）'!$B$11:$C$16,2,TRUE)</f>
        <v>0</v>
      </c>
      <c r="BA149" s="81">
        <f t="shared" si="15"/>
        <v>10</v>
      </c>
      <c r="BB149" s="70"/>
      <c r="BC149" s="70"/>
      <c r="BD149" s="78"/>
      <c r="BE149" s="69"/>
      <c r="BF149" s="8"/>
      <c r="BG149" s="8"/>
      <c r="BH149" s="8"/>
      <c r="BI149" s="73"/>
    </row>
    <row r="150" spans="1:61">
      <c r="A150" s="3">
        <v>148</v>
      </c>
      <c r="F150" s="12" t="e">
        <f t="shared" si="12"/>
        <v>#DIV/0!</v>
      </c>
      <c r="H150" s="12" t="e">
        <f t="shared" si="13"/>
        <v>#DIV/0!</v>
      </c>
      <c r="K150" s="43"/>
      <c r="M150" s="45" t="s">
        <v>77</v>
      </c>
      <c r="O150" s="46" t="s">
        <v>79</v>
      </c>
      <c r="Q150" s="7">
        <f>VLOOKUP(P150,'握力判定　女性用（変更厳禁）'!$B$11:$C$16,2,TRUE)</f>
        <v>0</v>
      </c>
      <c r="S150" s="7">
        <f>VLOOKUP(R150,'長座位体前屈判定　女性用（変更厳禁）'!$B$11:$C$16,2,TRUE)</f>
        <v>0</v>
      </c>
      <c r="U150" s="7">
        <f>VLOOKUP(T150,'開眼片足立ち判定　女性（変更厳禁）'!$B$11:$C$16,2,TRUE)</f>
        <v>0</v>
      </c>
      <c r="W150" s="7">
        <f>VLOOKUP(V150,'5m歩行判定　女性（変更厳禁）'!$B$11:$C$16,2,TRUE)</f>
        <v>5</v>
      </c>
      <c r="Y150" s="7">
        <f>VLOOKUP(X150,'TUG判定　女性（変更厳禁）'!$B$11:$C$16,2,TRUE)</f>
        <v>5</v>
      </c>
      <c r="AA150" s="58">
        <f>VLOOKUP(Z150,'ファンクショナルリーチ判定　女性（変更厳禁）'!$B$11:$C$16,2,TRUE)</f>
        <v>0</v>
      </c>
      <c r="AB150" s="7">
        <f t="shared" si="14"/>
        <v>10</v>
      </c>
      <c r="AC150" s="63"/>
      <c r="AD150" s="63"/>
      <c r="AE150" s="67"/>
      <c r="AF150" s="61"/>
      <c r="AG150" s="7"/>
      <c r="AH150" s="7"/>
      <c r="AI150" s="7"/>
      <c r="AJ150" s="7"/>
      <c r="AL150" s="51" t="s">
        <v>77</v>
      </c>
      <c r="AN150" s="52" t="s">
        <v>79</v>
      </c>
      <c r="AP150" s="8">
        <f>VLOOKUP(AO150,'握力判定　女性用（変更厳禁）'!$B$11:$C$16,2,TRUE)</f>
        <v>0</v>
      </c>
      <c r="AR150" s="8">
        <f>VLOOKUP(AQ150,'長座位体前屈判定　女性用（変更厳禁）'!$B$11:$C$16,2,TRUE)</f>
        <v>0</v>
      </c>
      <c r="AT150" s="8">
        <f>VLOOKUP(AS150,'開眼片足立ち判定　女性（変更厳禁）'!$B$11:$C$16,2,TRUE)</f>
        <v>0</v>
      </c>
      <c r="AV150" s="8">
        <f>VLOOKUP(AU150,'5m歩行判定　女性（変更厳禁）'!$B$11:$C$16,2,TRUE)</f>
        <v>5</v>
      </c>
      <c r="AX150" s="8">
        <f>VLOOKUP(AW150,'TUG判定　女性（変更厳禁）'!$B$11:$C$16,2,TRUE)</f>
        <v>5</v>
      </c>
      <c r="AZ150" s="8">
        <f>VLOOKUP(AY150,'ファンクショナルリーチ判定　女性（変更厳禁）'!$B$11:$C$16,2,TRUE)</f>
        <v>0</v>
      </c>
      <c r="BA150" s="81">
        <f t="shared" si="15"/>
        <v>10</v>
      </c>
      <c r="BB150" s="70"/>
      <c r="BC150" s="70"/>
      <c r="BD150" s="78"/>
      <c r="BE150" s="69"/>
      <c r="BF150" s="8"/>
      <c r="BG150" s="8"/>
      <c r="BH150" s="8"/>
      <c r="BI150" s="73"/>
    </row>
    <row r="151" spans="1:61">
      <c r="A151" s="3">
        <v>149</v>
      </c>
      <c r="F151" s="12" t="e">
        <f t="shared" si="12"/>
        <v>#DIV/0!</v>
      </c>
      <c r="H151" s="12" t="e">
        <f t="shared" si="13"/>
        <v>#DIV/0!</v>
      </c>
      <c r="K151" s="43"/>
      <c r="M151" s="45" t="s">
        <v>77</v>
      </c>
      <c r="O151" s="46" t="s">
        <v>79</v>
      </c>
      <c r="Q151" s="7">
        <f>VLOOKUP(P151,'握力判定　女性用（変更厳禁）'!$B$11:$C$16,2,TRUE)</f>
        <v>0</v>
      </c>
      <c r="S151" s="7">
        <f>VLOOKUP(R151,'長座位体前屈判定　女性用（変更厳禁）'!$B$11:$C$16,2,TRUE)</f>
        <v>0</v>
      </c>
      <c r="U151" s="7">
        <f>VLOOKUP(T151,'開眼片足立ち判定　女性（変更厳禁）'!$B$11:$C$16,2,TRUE)</f>
        <v>0</v>
      </c>
      <c r="W151" s="7">
        <f>VLOOKUP(V151,'5m歩行判定　女性（変更厳禁）'!$B$11:$C$16,2,TRUE)</f>
        <v>5</v>
      </c>
      <c r="Y151" s="7">
        <f>VLOOKUP(X151,'TUG判定　女性（変更厳禁）'!$B$11:$C$16,2,TRUE)</f>
        <v>5</v>
      </c>
      <c r="AA151" s="58">
        <f>VLOOKUP(Z151,'ファンクショナルリーチ判定　女性（変更厳禁）'!$B$11:$C$16,2,TRUE)</f>
        <v>0</v>
      </c>
      <c r="AB151" s="7">
        <f t="shared" si="14"/>
        <v>10</v>
      </c>
      <c r="AC151" s="63"/>
      <c r="AD151" s="63"/>
      <c r="AE151" s="67"/>
      <c r="AF151" s="61"/>
      <c r="AG151" s="7"/>
      <c r="AH151" s="7"/>
      <c r="AI151" s="7"/>
      <c r="AJ151" s="7"/>
      <c r="AL151" s="51" t="s">
        <v>77</v>
      </c>
      <c r="AN151" s="52" t="s">
        <v>79</v>
      </c>
      <c r="AP151" s="8">
        <f>VLOOKUP(AO151,'握力判定　女性用（変更厳禁）'!$B$11:$C$16,2,TRUE)</f>
        <v>0</v>
      </c>
      <c r="AR151" s="8">
        <f>VLOOKUP(AQ151,'長座位体前屈判定　女性用（変更厳禁）'!$B$11:$C$16,2,TRUE)</f>
        <v>0</v>
      </c>
      <c r="AT151" s="8">
        <f>VLOOKUP(AS151,'開眼片足立ち判定　女性（変更厳禁）'!$B$11:$C$16,2,TRUE)</f>
        <v>0</v>
      </c>
      <c r="AV151" s="8">
        <f>VLOOKUP(AU151,'5m歩行判定　女性（変更厳禁）'!$B$11:$C$16,2,TRUE)</f>
        <v>5</v>
      </c>
      <c r="AX151" s="8">
        <f>VLOOKUP(AW151,'TUG判定　女性（変更厳禁）'!$B$11:$C$16,2,TRUE)</f>
        <v>5</v>
      </c>
      <c r="AZ151" s="8">
        <f>VLOOKUP(AY151,'ファンクショナルリーチ判定　女性（変更厳禁）'!$B$11:$C$16,2,TRUE)</f>
        <v>0</v>
      </c>
      <c r="BA151" s="81">
        <f t="shared" si="15"/>
        <v>10</v>
      </c>
      <c r="BB151" s="70"/>
      <c r="BC151" s="70"/>
      <c r="BD151" s="78"/>
      <c r="BE151" s="69"/>
      <c r="BF151" s="8"/>
      <c r="BG151" s="8"/>
      <c r="BH151" s="8"/>
      <c r="BI151" s="73"/>
    </row>
    <row r="152" spans="1:61">
      <c r="A152" s="3">
        <v>150</v>
      </c>
      <c r="F152" s="12" t="e">
        <f t="shared" si="12"/>
        <v>#DIV/0!</v>
      </c>
      <c r="H152" s="12" t="e">
        <f t="shared" si="13"/>
        <v>#DIV/0!</v>
      </c>
      <c r="K152" s="43"/>
      <c r="M152" s="45" t="s">
        <v>77</v>
      </c>
      <c r="O152" s="46" t="s">
        <v>79</v>
      </c>
      <c r="Q152" s="7">
        <f>VLOOKUP(P152,'握力判定　女性用（変更厳禁）'!$B$11:$C$16,2,TRUE)</f>
        <v>0</v>
      </c>
      <c r="S152" s="7">
        <f>VLOOKUP(R152,'長座位体前屈判定　女性用（変更厳禁）'!$B$11:$C$16,2,TRUE)</f>
        <v>0</v>
      </c>
      <c r="U152" s="7">
        <f>VLOOKUP(T152,'開眼片足立ち判定　女性（変更厳禁）'!$B$11:$C$16,2,TRUE)</f>
        <v>0</v>
      </c>
      <c r="W152" s="7">
        <f>VLOOKUP(V152,'5m歩行判定　女性（変更厳禁）'!$B$11:$C$16,2,TRUE)</f>
        <v>5</v>
      </c>
      <c r="Y152" s="7">
        <f>VLOOKUP(X152,'TUG判定　女性（変更厳禁）'!$B$11:$C$16,2,TRUE)</f>
        <v>5</v>
      </c>
      <c r="AA152" s="58">
        <f>VLOOKUP(Z152,'ファンクショナルリーチ判定　女性（変更厳禁）'!$B$11:$C$16,2,TRUE)</f>
        <v>0</v>
      </c>
      <c r="AB152" s="7">
        <f t="shared" si="14"/>
        <v>10</v>
      </c>
      <c r="AC152" s="63"/>
      <c r="AD152" s="63"/>
      <c r="AE152" s="67"/>
      <c r="AF152" s="61"/>
      <c r="AG152" s="7"/>
      <c r="AH152" s="7"/>
      <c r="AI152" s="7"/>
      <c r="AJ152" s="7"/>
      <c r="AL152" s="51" t="s">
        <v>77</v>
      </c>
      <c r="AN152" s="52" t="s">
        <v>79</v>
      </c>
      <c r="AP152" s="8">
        <f>VLOOKUP(AO152,'握力判定　女性用（変更厳禁）'!$B$11:$C$16,2,TRUE)</f>
        <v>0</v>
      </c>
      <c r="AR152" s="8">
        <f>VLOOKUP(AQ152,'長座位体前屈判定　女性用（変更厳禁）'!$B$11:$C$16,2,TRUE)</f>
        <v>0</v>
      </c>
      <c r="AT152" s="8">
        <f>VLOOKUP(AS152,'開眼片足立ち判定　女性（変更厳禁）'!$B$11:$C$16,2,TRUE)</f>
        <v>0</v>
      </c>
      <c r="AV152" s="8">
        <f>VLOOKUP(AU152,'5m歩行判定　女性（変更厳禁）'!$B$11:$C$16,2,TRUE)</f>
        <v>5</v>
      </c>
      <c r="AX152" s="8">
        <f>VLOOKUP(AW152,'TUG判定　女性（変更厳禁）'!$B$11:$C$16,2,TRUE)</f>
        <v>5</v>
      </c>
      <c r="AZ152" s="8">
        <f>VLOOKUP(AY152,'ファンクショナルリーチ判定　女性（変更厳禁）'!$B$11:$C$16,2,TRUE)</f>
        <v>0</v>
      </c>
      <c r="BA152" s="81">
        <f t="shared" si="15"/>
        <v>10</v>
      </c>
      <c r="BB152" s="70"/>
      <c r="BC152" s="70"/>
      <c r="BD152" s="78"/>
      <c r="BE152" s="69"/>
      <c r="BF152" s="8"/>
      <c r="BG152" s="8"/>
      <c r="BH152" s="8"/>
      <c r="BI152" s="73"/>
    </row>
    <row r="153" spans="1:61">
      <c r="A153" s="3">
        <v>151</v>
      </c>
      <c r="F153" s="12" t="e">
        <f t="shared" si="12"/>
        <v>#DIV/0!</v>
      </c>
      <c r="H153" s="12" t="e">
        <f t="shared" si="13"/>
        <v>#DIV/0!</v>
      </c>
      <c r="K153" s="43"/>
      <c r="M153" s="45" t="s">
        <v>77</v>
      </c>
      <c r="O153" s="46" t="s">
        <v>79</v>
      </c>
      <c r="Q153" s="7">
        <f>VLOOKUP(P153,'握力判定　女性用（変更厳禁）'!$B$11:$C$16,2,TRUE)</f>
        <v>0</v>
      </c>
      <c r="S153" s="7">
        <f>VLOOKUP(R153,'長座位体前屈判定　女性用（変更厳禁）'!$B$11:$C$16,2,TRUE)</f>
        <v>0</v>
      </c>
      <c r="U153" s="7">
        <f>VLOOKUP(T153,'開眼片足立ち判定　女性（変更厳禁）'!$B$11:$C$16,2,TRUE)</f>
        <v>0</v>
      </c>
      <c r="W153" s="7">
        <f>VLOOKUP(V153,'5m歩行判定　女性（変更厳禁）'!$B$11:$C$16,2,TRUE)</f>
        <v>5</v>
      </c>
      <c r="Y153" s="7">
        <f>VLOOKUP(X153,'TUG判定　女性（変更厳禁）'!$B$11:$C$16,2,TRUE)</f>
        <v>5</v>
      </c>
      <c r="AA153" s="58">
        <f>VLOOKUP(Z153,'ファンクショナルリーチ判定　女性（変更厳禁）'!$B$11:$C$16,2,TRUE)</f>
        <v>0</v>
      </c>
      <c r="AB153" s="7">
        <f t="shared" si="14"/>
        <v>10</v>
      </c>
      <c r="AC153" s="63"/>
      <c r="AD153" s="63"/>
      <c r="AE153" s="67"/>
      <c r="AF153" s="61"/>
      <c r="AG153" s="7"/>
      <c r="AH153" s="7"/>
      <c r="AI153" s="7"/>
      <c r="AJ153" s="7"/>
      <c r="AL153" s="51" t="s">
        <v>77</v>
      </c>
      <c r="AN153" s="52" t="s">
        <v>79</v>
      </c>
      <c r="AP153" s="8">
        <f>VLOOKUP(AO153,'握力判定　女性用（変更厳禁）'!$B$11:$C$16,2,TRUE)</f>
        <v>0</v>
      </c>
      <c r="AR153" s="8">
        <f>VLOOKUP(AQ153,'長座位体前屈判定　女性用（変更厳禁）'!$B$11:$C$16,2,TRUE)</f>
        <v>0</v>
      </c>
      <c r="AT153" s="8">
        <f>VLOOKUP(AS153,'開眼片足立ち判定　女性（変更厳禁）'!$B$11:$C$16,2,TRUE)</f>
        <v>0</v>
      </c>
      <c r="AV153" s="8">
        <f>VLOOKUP(AU153,'5m歩行判定　女性（変更厳禁）'!$B$11:$C$16,2,TRUE)</f>
        <v>5</v>
      </c>
      <c r="AX153" s="8">
        <f>VLOOKUP(AW153,'TUG判定　女性（変更厳禁）'!$B$11:$C$16,2,TRUE)</f>
        <v>5</v>
      </c>
      <c r="AZ153" s="8">
        <f>VLOOKUP(AY153,'ファンクショナルリーチ判定　女性（変更厳禁）'!$B$11:$C$16,2,TRUE)</f>
        <v>0</v>
      </c>
      <c r="BA153" s="81">
        <f t="shared" si="15"/>
        <v>10</v>
      </c>
      <c r="BB153" s="70"/>
      <c r="BC153" s="70"/>
      <c r="BD153" s="78"/>
      <c r="BE153" s="69"/>
      <c r="BF153" s="8"/>
      <c r="BG153" s="8"/>
      <c r="BH153" s="8"/>
      <c r="BI153" s="73"/>
    </row>
    <row r="154" spans="1:61">
      <c r="A154" s="3">
        <v>152</v>
      </c>
      <c r="F154" s="12" t="e">
        <f t="shared" si="12"/>
        <v>#DIV/0!</v>
      </c>
      <c r="H154" s="12" t="e">
        <f t="shared" si="13"/>
        <v>#DIV/0!</v>
      </c>
      <c r="K154" s="43"/>
      <c r="M154" s="45" t="s">
        <v>77</v>
      </c>
      <c r="O154" s="46" t="s">
        <v>79</v>
      </c>
      <c r="Q154" s="7">
        <f>VLOOKUP(P154,'握力判定　女性用（変更厳禁）'!$B$11:$C$16,2,TRUE)</f>
        <v>0</v>
      </c>
      <c r="S154" s="7">
        <f>VLOOKUP(R154,'長座位体前屈判定　女性用（変更厳禁）'!$B$11:$C$16,2,TRUE)</f>
        <v>0</v>
      </c>
      <c r="U154" s="7">
        <f>VLOOKUP(T154,'開眼片足立ち判定　女性（変更厳禁）'!$B$11:$C$16,2,TRUE)</f>
        <v>0</v>
      </c>
      <c r="W154" s="7">
        <f>VLOOKUP(V154,'5m歩行判定　女性（変更厳禁）'!$B$11:$C$16,2,TRUE)</f>
        <v>5</v>
      </c>
      <c r="Y154" s="7">
        <f>VLOOKUP(X154,'TUG判定　女性（変更厳禁）'!$B$11:$C$16,2,TRUE)</f>
        <v>5</v>
      </c>
      <c r="AA154" s="58">
        <f>VLOOKUP(Z154,'ファンクショナルリーチ判定　女性（変更厳禁）'!$B$11:$C$16,2,TRUE)</f>
        <v>0</v>
      </c>
      <c r="AB154" s="7">
        <f t="shared" si="14"/>
        <v>10</v>
      </c>
      <c r="AC154" s="63"/>
      <c r="AD154" s="63"/>
      <c r="AE154" s="67"/>
      <c r="AF154" s="61"/>
      <c r="AG154" s="7"/>
      <c r="AH154" s="7"/>
      <c r="AI154" s="7"/>
      <c r="AJ154" s="7"/>
      <c r="AL154" s="51" t="s">
        <v>77</v>
      </c>
      <c r="AN154" s="52" t="s">
        <v>79</v>
      </c>
      <c r="AP154" s="8">
        <f>VLOOKUP(AO154,'握力判定　女性用（変更厳禁）'!$B$11:$C$16,2,TRUE)</f>
        <v>0</v>
      </c>
      <c r="AR154" s="8">
        <f>VLOOKUP(AQ154,'長座位体前屈判定　女性用（変更厳禁）'!$B$11:$C$16,2,TRUE)</f>
        <v>0</v>
      </c>
      <c r="AT154" s="8">
        <f>VLOOKUP(AS154,'開眼片足立ち判定　女性（変更厳禁）'!$B$11:$C$16,2,TRUE)</f>
        <v>0</v>
      </c>
      <c r="AV154" s="8">
        <f>VLOOKUP(AU154,'5m歩行判定　女性（変更厳禁）'!$B$11:$C$16,2,TRUE)</f>
        <v>5</v>
      </c>
      <c r="AX154" s="8">
        <f>VLOOKUP(AW154,'TUG判定　女性（変更厳禁）'!$B$11:$C$16,2,TRUE)</f>
        <v>5</v>
      </c>
      <c r="AZ154" s="8">
        <f>VLOOKUP(AY154,'ファンクショナルリーチ判定　女性（変更厳禁）'!$B$11:$C$16,2,TRUE)</f>
        <v>0</v>
      </c>
      <c r="BA154" s="81">
        <f t="shared" si="15"/>
        <v>10</v>
      </c>
      <c r="BB154" s="70"/>
      <c r="BC154" s="70"/>
      <c r="BD154" s="78"/>
      <c r="BE154" s="69"/>
      <c r="BF154" s="8"/>
      <c r="BG154" s="8"/>
      <c r="BH154" s="8"/>
      <c r="BI154" s="73"/>
    </row>
    <row r="155" spans="1:61">
      <c r="A155" s="3">
        <v>153</v>
      </c>
      <c r="F155" s="12" t="e">
        <f t="shared" si="12"/>
        <v>#DIV/0!</v>
      </c>
      <c r="H155" s="12" t="e">
        <f t="shared" si="13"/>
        <v>#DIV/0!</v>
      </c>
      <c r="K155" s="43"/>
      <c r="M155" s="45" t="s">
        <v>77</v>
      </c>
      <c r="O155" s="46" t="s">
        <v>79</v>
      </c>
      <c r="Q155" s="7">
        <f>VLOOKUP(P155,'握力判定　女性用（変更厳禁）'!$B$11:$C$16,2,TRUE)</f>
        <v>0</v>
      </c>
      <c r="S155" s="7">
        <f>VLOOKUP(R155,'長座位体前屈判定　女性用（変更厳禁）'!$B$11:$C$16,2,TRUE)</f>
        <v>0</v>
      </c>
      <c r="U155" s="7">
        <f>VLOOKUP(T155,'開眼片足立ち判定　女性（変更厳禁）'!$B$11:$C$16,2,TRUE)</f>
        <v>0</v>
      </c>
      <c r="W155" s="7">
        <f>VLOOKUP(V155,'5m歩行判定　女性（変更厳禁）'!$B$11:$C$16,2,TRUE)</f>
        <v>5</v>
      </c>
      <c r="Y155" s="7">
        <f>VLOOKUP(X155,'TUG判定　女性（変更厳禁）'!$B$11:$C$16,2,TRUE)</f>
        <v>5</v>
      </c>
      <c r="AA155" s="58">
        <f>VLOOKUP(Z155,'ファンクショナルリーチ判定　女性（変更厳禁）'!$B$11:$C$16,2,TRUE)</f>
        <v>0</v>
      </c>
      <c r="AB155" s="7">
        <f t="shared" si="14"/>
        <v>10</v>
      </c>
      <c r="AC155" s="63"/>
      <c r="AD155" s="63"/>
      <c r="AE155" s="67"/>
      <c r="AF155" s="61"/>
      <c r="AG155" s="7"/>
      <c r="AH155" s="7"/>
      <c r="AI155" s="7"/>
      <c r="AJ155" s="7"/>
      <c r="AL155" s="51" t="s">
        <v>77</v>
      </c>
      <c r="AN155" s="52" t="s">
        <v>79</v>
      </c>
      <c r="AP155" s="8">
        <f>VLOOKUP(AO155,'握力判定　女性用（変更厳禁）'!$B$11:$C$16,2,TRUE)</f>
        <v>0</v>
      </c>
      <c r="AR155" s="8">
        <f>VLOOKUP(AQ155,'長座位体前屈判定　女性用（変更厳禁）'!$B$11:$C$16,2,TRUE)</f>
        <v>0</v>
      </c>
      <c r="AT155" s="8">
        <f>VLOOKUP(AS155,'開眼片足立ち判定　女性（変更厳禁）'!$B$11:$C$16,2,TRUE)</f>
        <v>0</v>
      </c>
      <c r="AV155" s="8">
        <f>VLOOKUP(AU155,'5m歩行判定　女性（変更厳禁）'!$B$11:$C$16,2,TRUE)</f>
        <v>5</v>
      </c>
      <c r="AX155" s="8">
        <f>VLOOKUP(AW155,'TUG判定　女性（変更厳禁）'!$B$11:$C$16,2,TRUE)</f>
        <v>5</v>
      </c>
      <c r="AZ155" s="8">
        <f>VLOOKUP(AY155,'ファンクショナルリーチ判定　女性（変更厳禁）'!$B$11:$C$16,2,TRUE)</f>
        <v>0</v>
      </c>
      <c r="BA155" s="81">
        <f t="shared" si="15"/>
        <v>10</v>
      </c>
      <c r="BB155" s="70"/>
      <c r="BC155" s="70"/>
      <c r="BD155" s="78"/>
      <c r="BE155" s="69"/>
      <c r="BF155" s="8"/>
      <c r="BG155" s="8"/>
      <c r="BH155" s="8"/>
      <c r="BI155" s="73"/>
    </row>
    <row r="156" spans="1:61">
      <c r="A156" s="3">
        <v>154</v>
      </c>
      <c r="F156" s="12" t="e">
        <f t="shared" si="12"/>
        <v>#DIV/0!</v>
      </c>
      <c r="H156" s="12" t="e">
        <f t="shared" si="13"/>
        <v>#DIV/0!</v>
      </c>
      <c r="K156" s="43"/>
      <c r="M156" s="45" t="s">
        <v>77</v>
      </c>
      <c r="O156" s="46" t="s">
        <v>79</v>
      </c>
      <c r="Q156" s="7">
        <f>VLOOKUP(P156,'握力判定　女性用（変更厳禁）'!$B$11:$C$16,2,TRUE)</f>
        <v>0</v>
      </c>
      <c r="S156" s="7">
        <f>VLOOKUP(R156,'長座位体前屈判定　女性用（変更厳禁）'!$B$11:$C$16,2,TRUE)</f>
        <v>0</v>
      </c>
      <c r="U156" s="7">
        <f>VLOOKUP(T156,'開眼片足立ち判定　女性（変更厳禁）'!$B$11:$C$16,2,TRUE)</f>
        <v>0</v>
      </c>
      <c r="W156" s="7">
        <f>VLOOKUP(V156,'5m歩行判定　女性（変更厳禁）'!$B$11:$C$16,2,TRUE)</f>
        <v>5</v>
      </c>
      <c r="Y156" s="7">
        <f>VLOOKUP(X156,'TUG判定　女性（変更厳禁）'!$B$11:$C$16,2,TRUE)</f>
        <v>5</v>
      </c>
      <c r="AA156" s="58">
        <f>VLOOKUP(Z156,'ファンクショナルリーチ判定　女性（変更厳禁）'!$B$11:$C$16,2,TRUE)</f>
        <v>0</v>
      </c>
      <c r="AB156" s="7">
        <f t="shared" si="14"/>
        <v>10</v>
      </c>
      <c r="AC156" s="63"/>
      <c r="AD156" s="63"/>
      <c r="AE156" s="67"/>
      <c r="AF156" s="61"/>
      <c r="AG156" s="7"/>
      <c r="AH156" s="7"/>
      <c r="AI156" s="7"/>
      <c r="AJ156" s="7"/>
      <c r="AL156" s="51" t="s">
        <v>77</v>
      </c>
      <c r="AN156" s="52" t="s">
        <v>79</v>
      </c>
      <c r="AP156" s="8">
        <f>VLOOKUP(AO156,'握力判定　女性用（変更厳禁）'!$B$11:$C$16,2,TRUE)</f>
        <v>0</v>
      </c>
      <c r="AR156" s="8">
        <f>VLOOKUP(AQ156,'長座位体前屈判定　女性用（変更厳禁）'!$B$11:$C$16,2,TRUE)</f>
        <v>0</v>
      </c>
      <c r="AT156" s="8">
        <f>VLOOKUP(AS156,'開眼片足立ち判定　女性（変更厳禁）'!$B$11:$C$16,2,TRUE)</f>
        <v>0</v>
      </c>
      <c r="AV156" s="8">
        <f>VLOOKUP(AU156,'5m歩行判定　女性（変更厳禁）'!$B$11:$C$16,2,TRUE)</f>
        <v>5</v>
      </c>
      <c r="AX156" s="8">
        <f>VLOOKUP(AW156,'TUG判定　女性（変更厳禁）'!$B$11:$C$16,2,TRUE)</f>
        <v>5</v>
      </c>
      <c r="AZ156" s="8">
        <f>VLOOKUP(AY156,'ファンクショナルリーチ判定　女性（変更厳禁）'!$B$11:$C$16,2,TRUE)</f>
        <v>0</v>
      </c>
      <c r="BA156" s="81">
        <f t="shared" si="15"/>
        <v>10</v>
      </c>
      <c r="BB156" s="70"/>
      <c r="BC156" s="70"/>
      <c r="BD156" s="78"/>
      <c r="BE156" s="69"/>
      <c r="BF156" s="8"/>
      <c r="BG156" s="8"/>
      <c r="BH156" s="8"/>
      <c r="BI156" s="73"/>
    </row>
    <row r="157" spans="1:61">
      <c r="A157" s="3">
        <v>155</v>
      </c>
      <c r="F157" s="12" t="e">
        <f t="shared" si="12"/>
        <v>#DIV/0!</v>
      </c>
      <c r="H157" s="12" t="e">
        <f t="shared" si="13"/>
        <v>#DIV/0!</v>
      </c>
      <c r="K157" s="43"/>
      <c r="M157" s="45" t="s">
        <v>77</v>
      </c>
      <c r="O157" s="46" t="s">
        <v>79</v>
      </c>
      <c r="Q157" s="7">
        <f>VLOOKUP(P157,'握力判定　女性用（変更厳禁）'!$B$11:$C$16,2,TRUE)</f>
        <v>0</v>
      </c>
      <c r="S157" s="7">
        <f>VLOOKUP(R157,'長座位体前屈判定　女性用（変更厳禁）'!$B$11:$C$16,2,TRUE)</f>
        <v>0</v>
      </c>
      <c r="U157" s="7">
        <f>VLOOKUP(T157,'開眼片足立ち判定　女性（変更厳禁）'!$B$11:$C$16,2,TRUE)</f>
        <v>0</v>
      </c>
      <c r="W157" s="7">
        <f>VLOOKUP(V157,'5m歩行判定　女性（変更厳禁）'!$B$11:$C$16,2,TRUE)</f>
        <v>5</v>
      </c>
      <c r="Y157" s="7">
        <f>VLOOKUP(X157,'TUG判定　女性（変更厳禁）'!$B$11:$C$16,2,TRUE)</f>
        <v>5</v>
      </c>
      <c r="AA157" s="58">
        <f>VLOOKUP(Z157,'ファンクショナルリーチ判定　女性（変更厳禁）'!$B$11:$C$16,2,TRUE)</f>
        <v>0</v>
      </c>
      <c r="AB157" s="7">
        <f t="shared" si="14"/>
        <v>10</v>
      </c>
      <c r="AC157" s="63"/>
      <c r="AD157" s="63"/>
      <c r="AE157" s="67"/>
      <c r="AF157" s="61"/>
      <c r="AG157" s="7"/>
      <c r="AH157" s="7"/>
      <c r="AI157" s="7"/>
      <c r="AJ157" s="7"/>
      <c r="AL157" s="51" t="s">
        <v>77</v>
      </c>
      <c r="AN157" s="52" t="s">
        <v>79</v>
      </c>
      <c r="AP157" s="8">
        <f>VLOOKUP(AO157,'握力判定　女性用（変更厳禁）'!$B$11:$C$16,2,TRUE)</f>
        <v>0</v>
      </c>
      <c r="AR157" s="8">
        <f>VLOOKUP(AQ157,'長座位体前屈判定　女性用（変更厳禁）'!$B$11:$C$16,2,TRUE)</f>
        <v>0</v>
      </c>
      <c r="AT157" s="8">
        <f>VLOOKUP(AS157,'開眼片足立ち判定　女性（変更厳禁）'!$B$11:$C$16,2,TRUE)</f>
        <v>0</v>
      </c>
      <c r="AV157" s="8">
        <f>VLOOKUP(AU157,'5m歩行判定　女性（変更厳禁）'!$B$11:$C$16,2,TRUE)</f>
        <v>5</v>
      </c>
      <c r="AX157" s="8">
        <f>VLOOKUP(AW157,'TUG判定　女性（変更厳禁）'!$B$11:$C$16,2,TRUE)</f>
        <v>5</v>
      </c>
      <c r="AZ157" s="8">
        <f>VLOOKUP(AY157,'ファンクショナルリーチ判定　女性（変更厳禁）'!$B$11:$C$16,2,TRUE)</f>
        <v>0</v>
      </c>
      <c r="BA157" s="81">
        <f t="shared" si="15"/>
        <v>10</v>
      </c>
      <c r="BB157" s="70"/>
      <c r="BC157" s="70"/>
      <c r="BD157" s="78"/>
      <c r="BE157" s="69"/>
      <c r="BF157" s="8"/>
      <c r="BG157" s="8"/>
      <c r="BH157" s="8"/>
      <c r="BI157" s="73"/>
    </row>
    <row r="158" spans="1:61">
      <c r="A158" s="3">
        <v>156</v>
      </c>
      <c r="F158" s="12" t="e">
        <f t="shared" si="12"/>
        <v>#DIV/0!</v>
      </c>
      <c r="H158" s="12" t="e">
        <f t="shared" si="13"/>
        <v>#DIV/0!</v>
      </c>
      <c r="K158" s="43"/>
      <c r="M158" s="45" t="s">
        <v>77</v>
      </c>
      <c r="O158" s="46" t="s">
        <v>79</v>
      </c>
      <c r="Q158" s="7">
        <f>VLOOKUP(P158,'握力判定　女性用（変更厳禁）'!$B$11:$C$16,2,TRUE)</f>
        <v>0</v>
      </c>
      <c r="S158" s="7">
        <f>VLOOKUP(R158,'長座位体前屈判定　女性用（変更厳禁）'!$B$11:$C$16,2,TRUE)</f>
        <v>0</v>
      </c>
      <c r="U158" s="7">
        <f>VLOOKUP(T158,'開眼片足立ち判定　女性（変更厳禁）'!$B$11:$C$16,2,TRUE)</f>
        <v>0</v>
      </c>
      <c r="W158" s="7">
        <f>VLOOKUP(V158,'5m歩行判定　女性（変更厳禁）'!$B$11:$C$16,2,TRUE)</f>
        <v>5</v>
      </c>
      <c r="Y158" s="7">
        <f>VLOOKUP(X158,'TUG判定　女性（変更厳禁）'!$B$11:$C$16,2,TRUE)</f>
        <v>5</v>
      </c>
      <c r="AA158" s="58">
        <f>VLOOKUP(Z158,'ファンクショナルリーチ判定　女性（変更厳禁）'!$B$11:$C$16,2,TRUE)</f>
        <v>0</v>
      </c>
      <c r="AB158" s="7">
        <f t="shared" si="14"/>
        <v>10</v>
      </c>
      <c r="AC158" s="63"/>
      <c r="AD158" s="63"/>
      <c r="AE158" s="67"/>
      <c r="AF158" s="61"/>
      <c r="AG158" s="7"/>
      <c r="AH158" s="7"/>
      <c r="AI158" s="7"/>
      <c r="AJ158" s="7"/>
      <c r="AL158" s="51" t="s">
        <v>77</v>
      </c>
      <c r="AN158" s="52" t="s">
        <v>79</v>
      </c>
      <c r="AP158" s="8">
        <f>VLOOKUP(AO158,'握力判定　女性用（変更厳禁）'!$B$11:$C$16,2,TRUE)</f>
        <v>0</v>
      </c>
      <c r="AR158" s="8">
        <f>VLOOKUP(AQ158,'長座位体前屈判定　女性用（変更厳禁）'!$B$11:$C$16,2,TRUE)</f>
        <v>0</v>
      </c>
      <c r="AT158" s="8">
        <f>VLOOKUP(AS158,'開眼片足立ち判定　女性（変更厳禁）'!$B$11:$C$16,2,TRUE)</f>
        <v>0</v>
      </c>
      <c r="AV158" s="8">
        <f>VLOOKUP(AU158,'5m歩行判定　女性（変更厳禁）'!$B$11:$C$16,2,TRUE)</f>
        <v>5</v>
      </c>
      <c r="AX158" s="8">
        <f>VLOOKUP(AW158,'TUG判定　女性（変更厳禁）'!$B$11:$C$16,2,TRUE)</f>
        <v>5</v>
      </c>
      <c r="AZ158" s="8">
        <f>VLOOKUP(AY158,'ファンクショナルリーチ判定　女性（変更厳禁）'!$B$11:$C$16,2,TRUE)</f>
        <v>0</v>
      </c>
      <c r="BA158" s="81">
        <f t="shared" si="15"/>
        <v>10</v>
      </c>
      <c r="BB158" s="70"/>
      <c r="BC158" s="70"/>
      <c r="BD158" s="78"/>
      <c r="BE158" s="69"/>
      <c r="BF158" s="8"/>
      <c r="BG158" s="8"/>
      <c r="BH158" s="8"/>
      <c r="BI158" s="73"/>
    </row>
    <row r="159" spans="1:61">
      <c r="A159" s="3">
        <v>157</v>
      </c>
      <c r="F159" s="12" t="e">
        <f t="shared" si="12"/>
        <v>#DIV/0!</v>
      </c>
      <c r="H159" s="12" t="e">
        <f t="shared" si="13"/>
        <v>#DIV/0!</v>
      </c>
      <c r="K159" s="43"/>
      <c r="M159" s="45" t="s">
        <v>77</v>
      </c>
      <c r="O159" s="46" t="s">
        <v>79</v>
      </c>
      <c r="Q159" s="7">
        <f>VLOOKUP(P159,'握力判定　女性用（変更厳禁）'!$B$11:$C$16,2,TRUE)</f>
        <v>0</v>
      </c>
      <c r="S159" s="7">
        <f>VLOOKUP(R159,'長座位体前屈判定　女性用（変更厳禁）'!$B$11:$C$16,2,TRUE)</f>
        <v>0</v>
      </c>
      <c r="U159" s="7">
        <f>VLOOKUP(T159,'開眼片足立ち判定　女性（変更厳禁）'!$B$11:$C$16,2,TRUE)</f>
        <v>0</v>
      </c>
      <c r="W159" s="7">
        <f>VLOOKUP(V159,'5m歩行判定　女性（変更厳禁）'!$B$11:$C$16,2,TRUE)</f>
        <v>5</v>
      </c>
      <c r="Y159" s="7">
        <f>VLOOKUP(X159,'TUG判定　女性（変更厳禁）'!$B$11:$C$16,2,TRUE)</f>
        <v>5</v>
      </c>
      <c r="AA159" s="58">
        <f>VLOOKUP(Z159,'ファンクショナルリーチ判定　女性（変更厳禁）'!$B$11:$C$16,2,TRUE)</f>
        <v>0</v>
      </c>
      <c r="AB159" s="7">
        <f t="shared" si="14"/>
        <v>10</v>
      </c>
      <c r="AC159" s="63"/>
      <c r="AD159" s="63"/>
      <c r="AE159" s="67"/>
      <c r="AF159" s="61"/>
      <c r="AG159" s="7"/>
      <c r="AH159" s="7"/>
      <c r="AI159" s="7"/>
      <c r="AJ159" s="7"/>
      <c r="AL159" s="51" t="s">
        <v>77</v>
      </c>
      <c r="AN159" s="52" t="s">
        <v>79</v>
      </c>
      <c r="AP159" s="8">
        <f>VLOOKUP(AO159,'握力判定　女性用（変更厳禁）'!$B$11:$C$16,2,TRUE)</f>
        <v>0</v>
      </c>
      <c r="AR159" s="8">
        <f>VLOOKUP(AQ159,'長座位体前屈判定　女性用（変更厳禁）'!$B$11:$C$16,2,TRUE)</f>
        <v>0</v>
      </c>
      <c r="AT159" s="8">
        <f>VLOOKUP(AS159,'開眼片足立ち判定　女性（変更厳禁）'!$B$11:$C$16,2,TRUE)</f>
        <v>0</v>
      </c>
      <c r="AV159" s="8">
        <f>VLOOKUP(AU159,'5m歩行判定　女性（変更厳禁）'!$B$11:$C$16,2,TRUE)</f>
        <v>5</v>
      </c>
      <c r="AX159" s="8">
        <f>VLOOKUP(AW159,'TUG判定　女性（変更厳禁）'!$B$11:$C$16,2,TRUE)</f>
        <v>5</v>
      </c>
      <c r="AZ159" s="8">
        <f>VLOOKUP(AY159,'ファンクショナルリーチ判定　女性（変更厳禁）'!$B$11:$C$16,2,TRUE)</f>
        <v>0</v>
      </c>
      <c r="BA159" s="81">
        <f t="shared" si="15"/>
        <v>10</v>
      </c>
      <c r="BB159" s="70"/>
      <c r="BC159" s="70"/>
      <c r="BD159" s="78"/>
      <c r="BE159" s="69"/>
      <c r="BF159" s="8"/>
      <c r="BG159" s="8"/>
      <c r="BH159" s="8"/>
      <c r="BI159" s="73"/>
    </row>
    <row r="160" spans="1:61">
      <c r="A160" s="3">
        <v>158</v>
      </c>
      <c r="F160" s="12" t="e">
        <f t="shared" si="12"/>
        <v>#DIV/0!</v>
      </c>
      <c r="H160" s="12" t="e">
        <f t="shared" si="13"/>
        <v>#DIV/0!</v>
      </c>
      <c r="K160" s="43"/>
      <c r="M160" s="45" t="s">
        <v>77</v>
      </c>
      <c r="O160" s="46" t="s">
        <v>79</v>
      </c>
      <c r="Q160" s="7">
        <f>VLOOKUP(P160,'握力判定　女性用（変更厳禁）'!$B$11:$C$16,2,TRUE)</f>
        <v>0</v>
      </c>
      <c r="S160" s="7">
        <f>VLOOKUP(R160,'長座位体前屈判定　女性用（変更厳禁）'!$B$11:$C$16,2,TRUE)</f>
        <v>0</v>
      </c>
      <c r="U160" s="7">
        <f>VLOOKUP(T160,'開眼片足立ち判定　女性（変更厳禁）'!$B$11:$C$16,2,TRUE)</f>
        <v>0</v>
      </c>
      <c r="W160" s="7">
        <f>VLOOKUP(V160,'5m歩行判定　女性（変更厳禁）'!$B$11:$C$16,2,TRUE)</f>
        <v>5</v>
      </c>
      <c r="Y160" s="7">
        <f>VLOOKUP(X160,'TUG判定　女性（変更厳禁）'!$B$11:$C$16,2,TRUE)</f>
        <v>5</v>
      </c>
      <c r="AA160" s="58">
        <f>VLOOKUP(Z160,'ファンクショナルリーチ判定　女性（変更厳禁）'!$B$11:$C$16,2,TRUE)</f>
        <v>0</v>
      </c>
      <c r="AB160" s="7">
        <f t="shared" si="14"/>
        <v>10</v>
      </c>
      <c r="AC160" s="63"/>
      <c r="AD160" s="63"/>
      <c r="AE160" s="67"/>
      <c r="AF160" s="61"/>
      <c r="AG160" s="7"/>
      <c r="AH160" s="7"/>
      <c r="AI160" s="7"/>
      <c r="AJ160" s="7"/>
      <c r="AL160" s="51" t="s">
        <v>77</v>
      </c>
      <c r="AN160" s="52" t="s">
        <v>79</v>
      </c>
      <c r="AP160" s="8">
        <f>VLOOKUP(AO160,'握力判定　女性用（変更厳禁）'!$B$11:$C$16,2,TRUE)</f>
        <v>0</v>
      </c>
      <c r="AR160" s="8">
        <f>VLOOKUP(AQ160,'長座位体前屈判定　女性用（変更厳禁）'!$B$11:$C$16,2,TRUE)</f>
        <v>0</v>
      </c>
      <c r="AT160" s="8">
        <f>VLOOKUP(AS160,'開眼片足立ち判定　女性（変更厳禁）'!$B$11:$C$16,2,TRUE)</f>
        <v>0</v>
      </c>
      <c r="AV160" s="8">
        <f>VLOOKUP(AU160,'5m歩行判定　女性（変更厳禁）'!$B$11:$C$16,2,TRUE)</f>
        <v>5</v>
      </c>
      <c r="AX160" s="8">
        <f>VLOOKUP(AW160,'TUG判定　女性（変更厳禁）'!$B$11:$C$16,2,TRUE)</f>
        <v>5</v>
      </c>
      <c r="AZ160" s="8">
        <f>VLOOKUP(AY160,'ファンクショナルリーチ判定　女性（変更厳禁）'!$B$11:$C$16,2,TRUE)</f>
        <v>0</v>
      </c>
      <c r="BA160" s="81">
        <f t="shared" si="15"/>
        <v>10</v>
      </c>
      <c r="BB160" s="70"/>
      <c r="BC160" s="70"/>
      <c r="BD160" s="78"/>
      <c r="BE160" s="69"/>
      <c r="BF160" s="8"/>
      <c r="BG160" s="8"/>
      <c r="BH160" s="8"/>
      <c r="BI160" s="73"/>
    </row>
    <row r="161" spans="1:61">
      <c r="A161" s="3">
        <v>159</v>
      </c>
      <c r="F161" s="12" t="e">
        <f t="shared" si="12"/>
        <v>#DIV/0!</v>
      </c>
      <c r="H161" s="12" t="e">
        <f t="shared" si="13"/>
        <v>#DIV/0!</v>
      </c>
      <c r="K161" s="43"/>
      <c r="M161" s="45" t="s">
        <v>77</v>
      </c>
      <c r="O161" s="46" t="s">
        <v>79</v>
      </c>
      <c r="Q161" s="7">
        <f>VLOOKUP(P161,'握力判定　女性用（変更厳禁）'!$B$11:$C$16,2,TRUE)</f>
        <v>0</v>
      </c>
      <c r="S161" s="7">
        <f>VLOOKUP(R161,'長座位体前屈判定　女性用（変更厳禁）'!$B$11:$C$16,2,TRUE)</f>
        <v>0</v>
      </c>
      <c r="U161" s="7">
        <f>VLOOKUP(T161,'開眼片足立ち判定　女性（変更厳禁）'!$B$11:$C$16,2,TRUE)</f>
        <v>0</v>
      </c>
      <c r="W161" s="7">
        <f>VLOOKUP(V161,'5m歩行判定　女性（変更厳禁）'!$B$11:$C$16,2,TRUE)</f>
        <v>5</v>
      </c>
      <c r="Y161" s="7">
        <f>VLOOKUP(X161,'TUG判定　女性（変更厳禁）'!$B$11:$C$16,2,TRUE)</f>
        <v>5</v>
      </c>
      <c r="AA161" s="58">
        <f>VLOOKUP(Z161,'ファンクショナルリーチ判定　女性（変更厳禁）'!$B$11:$C$16,2,TRUE)</f>
        <v>0</v>
      </c>
      <c r="AB161" s="7">
        <f t="shared" si="14"/>
        <v>10</v>
      </c>
      <c r="AC161" s="63"/>
      <c r="AD161" s="63"/>
      <c r="AE161" s="67"/>
      <c r="AF161" s="61"/>
      <c r="AG161" s="7"/>
      <c r="AH161" s="7"/>
      <c r="AI161" s="7"/>
      <c r="AJ161" s="7"/>
      <c r="AL161" s="51" t="s">
        <v>77</v>
      </c>
      <c r="AN161" s="52" t="s">
        <v>79</v>
      </c>
      <c r="AP161" s="8">
        <f>VLOOKUP(AO161,'握力判定　女性用（変更厳禁）'!$B$11:$C$16,2,TRUE)</f>
        <v>0</v>
      </c>
      <c r="AR161" s="8">
        <f>VLOOKUP(AQ161,'長座位体前屈判定　女性用（変更厳禁）'!$B$11:$C$16,2,TRUE)</f>
        <v>0</v>
      </c>
      <c r="AT161" s="8">
        <f>VLOOKUP(AS161,'開眼片足立ち判定　女性（変更厳禁）'!$B$11:$C$16,2,TRUE)</f>
        <v>0</v>
      </c>
      <c r="AV161" s="8">
        <f>VLOOKUP(AU161,'5m歩行判定　女性（変更厳禁）'!$B$11:$C$16,2,TRUE)</f>
        <v>5</v>
      </c>
      <c r="AX161" s="8">
        <f>VLOOKUP(AW161,'TUG判定　女性（変更厳禁）'!$B$11:$C$16,2,TRUE)</f>
        <v>5</v>
      </c>
      <c r="AZ161" s="8">
        <f>VLOOKUP(AY161,'ファンクショナルリーチ判定　女性（変更厳禁）'!$B$11:$C$16,2,TRUE)</f>
        <v>0</v>
      </c>
      <c r="BA161" s="81">
        <f t="shared" si="15"/>
        <v>10</v>
      </c>
      <c r="BB161" s="70"/>
      <c r="BC161" s="70"/>
      <c r="BD161" s="78"/>
      <c r="BE161" s="69"/>
      <c r="BF161" s="8"/>
      <c r="BG161" s="8"/>
      <c r="BH161" s="8"/>
      <c r="BI161" s="73"/>
    </row>
    <row r="162" spans="1:61">
      <c r="A162" s="3">
        <v>160</v>
      </c>
      <c r="F162" s="12" t="e">
        <f t="shared" si="12"/>
        <v>#DIV/0!</v>
      </c>
      <c r="H162" s="12" t="e">
        <f t="shared" si="13"/>
        <v>#DIV/0!</v>
      </c>
      <c r="K162" s="43"/>
      <c r="M162" s="45" t="s">
        <v>77</v>
      </c>
      <c r="O162" s="46" t="s">
        <v>79</v>
      </c>
      <c r="Q162" s="7">
        <f>VLOOKUP(P162,'握力判定　女性用（変更厳禁）'!$B$11:$C$16,2,TRUE)</f>
        <v>0</v>
      </c>
      <c r="S162" s="7">
        <f>VLOOKUP(R162,'長座位体前屈判定　女性用（変更厳禁）'!$B$11:$C$16,2,TRUE)</f>
        <v>0</v>
      </c>
      <c r="U162" s="7">
        <f>VLOOKUP(T162,'開眼片足立ち判定　女性（変更厳禁）'!$B$11:$C$16,2,TRUE)</f>
        <v>0</v>
      </c>
      <c r="W162" s="7">
        <f>VLOOKUP(V162,'5m歩行判定　女性（変更厳禁）'!$B$11:$C$16,2,TRUE)</f>
        <v>5</v>
      </c>
      <c r="Y162" s="7">
        <f>VLOOKUP(X162,'TUG判定　女性（変更厳禁）'!$B$11:$C$16,2,TRUE)</f>
        <v>5</v>
      </c>
      <c r="AA162" s="58">
        <f>VLOOKUP(Z162,'ファンクショナルリーチ判定　女性（変更厳禁）'!$B$11:$C$16,2,TRUE)</f>
        <v>0</v>
      </c>
      <c r="AB162" s="7">
        <f t="shared" si="14"/>
        <v>10</v>
      </c>
      <c r="AC162" s="63"/>
      <c r="AD162" s="63"/>
      <c r="AE162" s="67"/>
      <c r="AF162" s="61"/>
      <c r="AG162" s="7"/>
      <c r="AH162" s="7"/>
      <c r="AI162" s="7"/>
      <c r="AJ162" s="7"/>
      <c r="AL162" s="51" t="s">
        <v>77</v>
      </c>
      <c r="AN162" s="52" t="s">
        <v>79</v>
      </c>
      <c r="AP162" s="8">
        <f>VLOOKUP(AO162,'握力判定　女性用（変更厳禁）'!$B$11:$C$16,2,TRUE)</f>
        <v>0</v>
      </c>
      <c r="AR162" s="8">
        <f>VLOOKUP(AQ162,'長座位体前屈判定　女性用（変更厳禁）'!$B$11:$C$16,2,TRUE)</f>
        <v>0</v>
      </c>
      <c r="AT162" s="8">
        <f>VLOOKUP(AS162,'開眼片足立ち判定　女性（変更厳禁）'!$B$11:$C$16,2,TRUE)</f>
        <v>0</v>
      </c>
      <c r="AV162" s="8">
        <f>VLOOKUP(AU162,'5m歩行判定　女性（変更厳禁）'!$B$11:$C$16,2,TRUE)</f>
        <v>5</v>
      </c>
      <c r="AX162" s="8">
        <f>VLOOKUP(AW162,'TUG判定　女性（変更厳禁）'!$B$11:$C$16,2,TRUE)</f>
        <v>5</v>
      </c>
      <c r="AZ162" s="8">
        <f>VLOOKUP(AY162,'ファンクショナルリーチ判定　女性（変更厳禁）'!$B$11:$C$16,2,TRUE)</f>
        <v>0</v>
      </c>
      <c r="BA162" s="81">
        <f t="shared" si="15"/>
        <v>10</v>
      </c>
      <c r="BB162" s="70"/>
      <c r="BC162" s="70"/>
      <c r="BD162" s="78"/>
      <c r="BE162" s="69"/>
      <c r="BF162" s="8"/>
      <c r="BG162" s="8"/>
      <c r="BH162" s="8"/>
      <c r="BI162" s="73"/>
    </row>
    <row r="163" spans="1:61">
      <c r="A163" s="3">
        <v>161</v>
      </c>
      <c r="F163" s="12" t="e">
        <f t="shared" ref="F163:F194" si="16">E163/(D163*D163)</f>
        <v>#DIV/0!</v>
      </c>
      <c r="H163" s="12" t="e">
        <f t="shared" ref="H163:H194" si="17">G163/(D163*D163)</f>
        <v>#DIV/0!</v>
      </c>
      <c r="K163" s="43"/>
      <c r="M163" s="45" t="s">
        <v>77</v>
      </c>
      <c r="O163" s="46" t="s">
        <v>79</v>
      </c>
      <c r="Q163" s="7">
        <f>VLOOKUP(P163,'握力判定　女性用（変更厳禁）'!$B$11:$C$16,2,TRUE)</f>
        <v>0</v>
      </c>
      <c r="S163" s="7">
        <f>VLOOKUP(R163,'長座位体前屈判定　女性用（変更厳禁）'!$B$11:$C$16,2,TRUE)</f>
        <v>0</v>
      </c>
      <c r="U163" s="7">
        <f>VLOOKUP(T163,'開眼片足立ち判定　女性（変更厳禁）'!$B$11:$C$16,2,TRUE)</f>
        <v>0</v>
      </c>
      <c r="W163" s="7">
        <f>VLOOKUP(V163,'5m歩行判定　女性（変更厳禁）'!$B$11:$C$16,2,TRUE)</f>
        <v>5</v>
      </c>
      <c r="Y163" s="7">
        <f>VLOOKUP(X163,'TUG判定　女性（変更厳禁）'!$B$11:$C$16,2,TRUE)</f>
        <v>5</v>
      </c>
      <c r="AA163" s="58">
        <f>VLOOKUP(Z163,'ファンクショナルリーチ判定　女性（変更厳禁）'!$B$11:$C$16,2,TRUE)</f>
        <v>0</v>
      </c>
      <c r="AB163" s="7">
        <f t="shared" si="14"/>
        <v>10</v>
      </c>
      <c r="AC163" s="63"/>
      <c r="AD163" s="63"/>
      <c r="AE163" s="67"/>
      <c r="AF163" s="61"/>
      <c r="AG163" s="7"/>
      <c r="AH163" s="7"/>
      <c r="AI163" s="7"/>
      <c r="AJ163" s="7"/>
      <c r="AL163" s="51" t="s">
        <v>77</v>
      </c>
      <c r="AN163" s="52" t="s">
        <v>79</v>
      </c>
      <c r="AP163" s="8">
        <f>VLOOKUP(AO163,'握力判定　女性用（変更厳禁）'!$B$11:$C$16,2,TRUE)</f>
        <v>0</v>
      </c>
      <c r="AR163" s="8">
        <f>VLOOKUP(AQ163,'長座位体前屈判定　女性用（変更厳禁）'!$B$11:$C$16,2,TRUE)</f>
        <v>0</v>
      </c>
      <c r="AT163" s="8">
        <f>VLOOKUP(AS163,'開眼片足立ち判定　女性（変更厳禁）'!$B$11:$C$16,2,TRUE)</f>
        <v>0</v>
      </c>
      <c r="AV163" s="8">
        <f>VLOOKUP(AU163,'5m歩行判定　女性（変更厳禁）'!$B$11:$C$16,2,TRUE)</f>
        <v>5</v>
      </c>
      <c r="AX163" s="8">
        <f>VLOOKUP(AW163,'TUG判定　女性（変更厳禁）'!$B$11:$C$16,2,TRUE)</f>
        <v>5</v>
      </c>
      <c r="AZ163" s="8">
        <f>VLOOKUP(AY163,'ファンクショナルリーチ判定　女性（変更厳禁）'!$B$11:$C$16,2,TRUE)</f>
        <v>0</v>
      </c>
      <c r="BA163" s="81">
        <f t="shared" si="15"/>
        <v>10</v>
      </c>
      <c r="BB163" s="70"/>
      <c r="BC163" s="70"/>
      <c r="BD163" s="78"/>
      <c r="BE163" s="69"/>
      <c r="BF163" s="8"/>
      <c r="BG163" s="8"/>
      <c r="BH163" s="8"/>
      <c r="BI163" s="73"/>
    </row>
    <row r="164" spans="1:61">
      <c r="A164" s="3">
        <v>162</v>
      </c>
      <c r="F164" s="12" t="e">
        <f t="shared" si="16"/>
        <v>#DIV/0!</v>
      </c>
      <c r="H164" s="12" t="e">
        <f t="shared" si="17"/>
        <v>#DIV/0!</v>
      </c>
      <c r="K164" s="43"/>
      <c r="M164" s="45" t="s">
        <v>77</v>
      </c>
      <c r="O164" s="46" t="s">
        <v>79</v>
      </c>
      <c r="Q164" s="7">
        <f>VLOOKUP(P164,'握力判定　女性用（変更厳禁）'!$B$11:$C$16,2,TRUE)</f>
        <v>0</v>
      </c>
      <c r="S164" s="7">
        <f>VLOOKUP(R164,'長座位体前屈判定　女性用（変更厳禁）'!$B$11:$C$16,2,TRUE)</f>
        <v>0</v>
      </c>
      <c r="U164" s="7">
        <f>VLOOKUP(T164,'開眼片足立ち判定　女性（変更厳禁）'!$B$11:$C$16,2,TRUE)</f>
        <v>0</v>
      </c>
      <c r="W164" s="7">
        <f>VLOOKUP(V164,'5m歩行判定　女性（変更厳禁）'!$B$11:$C$16,2,TRUE)</f>
        <v>5</v>
      </c>
      <c r="Y164" s="7">
        <f>VLOOKUP(X164,'TUG判定　女性（変更厳禁）'!$B$11:$C$16,2,TRUE)</f>
        <v>5</v>
      </c>
      <c r="AA164" s="58">
        <f>VLOOKUP(Z164,'ファンクショナルリーチ判定　女性（変更厳禁）'!$B$11:$C$16,2,TRUE)</f>
        <v>0</v>
      </c>
      <c r="AB164" s="7">
        <f t="shared" si="14"/>
        <v>10</v>
      </c>
      <c r="AC164" s="63"/>
      <c r="AD164" s="63"/>
      <c r="AE164" s="67"/>
      <c r="AF164" s="61"/>
      <c r="AG164" s="7"/>
      <c r="AH164" s="7"/>
      <c r="AI164" s="7"/>
      <c r="AJ164" s="7"/>
      <c r="AL164" s="51" t="s">
        <v>77</v>
      </c>
      <c r="AN164" s="52" t="s">
        <v>79</v>
      </c>
      <c r="AP164" s="8">
        <f>VLOOKUP(AO164,'握力判定　女性用（変更厳禁）'!$B$11:$C$16,2,TRUE)</f>
        <v>0</v>
      </c>
      <c r="AR164" s="8">
        <f>VLOOKUP(AQ164,'長座位体前屈判定　女性用（変更厳禁）'!$B$11:$C$16,2,TRUE)</f>
        <v>0</v>
      </c>
      <c r="AT164" s="8">
        <f>VLOOKUP(AS164,'開眼片足立ち判定　女性（変更厳禁）'!$B$11:$C$16,2,TRUE)</f>
        <v>0</v>
      </c>
      <c r="AV164" s="8">
        <f>VLOOKUP(AU164,'5m歩行判定　女性（変更厳禁）'!$B$11:$C$16,2,TRUE)</f>
        <v>5</v>
      </c>
      <c r="AX164" s="8">
        <f>VLOOKUP(AW164,'TUG判定　女性（変更厳禁）'!$B$11:$C$16,2,TRUE)</f>
        <v>5</v>
      </c>
      <c r="AZ164" s="8">
        <f>VLOOKUP(AY164,'ファンクショナルリーチ判定　女性（変更厳禁）'!$B$11:$C$16,2,TRUE)</f>
        <v>0</v>
      </c>
      <c r="BA164" s="81">
        <f t="shared" si="15"/>
        <v>10</v>
      </c>
      <c r="BB164" s="70"/>
      <c r="BC164" s="70"/>
      <c r="BD164" s="78"/>
      <c r="BE164" s="69"/>
      <c r="BF164" s="8"/>
      <c r="BG164" s="8"/>
      <c r="BH164" s="8"/>
      <c r="BI164" s="73"/>
    </row>
    <row r="165" spans="1:61">
      <c r="A165" s="3">
        <v>163</v>
      </c>
      <c r="F165" s="12" t="e">
        <f t="shared" si="16"/>
        <v>#DIV/0!</v>
      </c>
      <c r="H165" s="12" t="e">
        <f t="shared" si="17"/>
        <v>#DIV/0!</v>
      </c>
      <c r="K165" s="43"/>
      <c r="M165" s="45" t="s">
        <v>77</v>
      </c>
      <c r="O165" s="46" t="s">
        <v>79</v>
      </c>
      <c r="Q165" s="7">
        <f>VLOOKUP(P165,'握力判定　女性用（変更厳禁）'!$B$11:$C$16,2,TRUE)</f>
        <v>0</v>
      </c>
      <c r="S165" s="7">
        <f>VLOOKUP(R165,'長座位体前屈判定　女性用（変更厳禁）'!$B$11:$C$16,2,TRUE)</f>
        <v>0</v>
      </c>
      <c r="U165" s="7">
        <f>VLOOKUP(T165,'開眼片足立ち判定　女性（変更厳禁）'!$B$11:$C$16,2,TRUE)</f>
        <v>0</v>
      </c>
      <c r="W165" s="7">
        <f>VLOOKUP(V165,'5m歩行判定　女性（変更厳禁）'!$B$11:$C$16,2,TRUE)</f>
        <v>5</v>
      </c>
      <c r="Y165" s="7">
        <f>VLOOKUP(X165,'TUG判定　女性（変更厳禁）'!$B$11:$C$16,2,TRUE)</f>
        <v>5</v>
      </c>
      <c r="AA165" s="58">
        <f>VLOOKUP(Z165,'ファンクショナルリーチ判定　女性（変更厳禁）'!$B$11:$C$16,2,TRUE)</f>
        <v>0</v>
      </c>
      <c r="AB165" s="7">
        <f t="shared" si="14"/>
        <v>10</v>
      </c>
      <c r="AC165" s="63"/>
      <c r="AD165" s="63"/>
      <c r="AE165" s="67"/>
      <c r="AF165" s="61"/>
      <c r="AG165" s="7"/>
      <c r="AH165" s="7"/>
      <c r="AI165" s="7"/>
      <c r="AJ165" s="7"/>
      <c r="AL165" s="51" t="s">
        <v>77</v>
      </c>
      <c r="AN165" s="52" t="s">
        <v>79</v>
      </c>
      <c r="AP165" s="8">
        <f>VLOOKUP(AO165,'握力判定　女性用（変更厳禁）'!$B$11:$C$16,2,TRUE)</f>
        <v>0</v>
      </c>
      <c r="AR165" s="8">
        <f>VLOOKUP(AQ165,'長座位体前屈判定　女性用（変更厳禁）'!$B$11:$C$16,2,TRUE)</f>
        <v>0</v>
      </c>
      <c r="AT165" s="8">
        <f>VLOOKUP(AS165,'開眼片足立ち判定　女性（変更厳禁）'!$B$11:$C$16,2,TRUE)</f>
        <v>0</v>
      </c>
      <c r="AV165" s="8">
        <f>VLOOKUP(AU165,'5m歩行判定　女性（変更厳禁）'!$B$11:$C$16,2,TRUE)</f>
        <v>5</v>
      </c>
      <c r="AX165" s="8">
        <f>VLOOKUP(AW165,'TUG判定　女性（変更厳禁）'!$B$11:$C$16,2,TRUE)</f>
        <v>5</v>
      </c>
      <c r="AZ165" s="8">
        <f>VLOOKUP(AY165,'ファンクショナルリーチ判定　女性（変更厳禁）'!$B$11:$C$16,2,TRUE)</f>
        <v>0</v>
      </c>
      <c r="BA165" s="81">
        <f t="shared" si="15"/>
        <v>10</v>
      </c>
      <c r="BB165" s="70"/>
      <c r="BC165" s="70"/>
      <c r="BD165" s="78"/>
      <c r="BE165" s="69"/>
      <c r="BF165" s="8"/>
      <c r="BG165" s="8"/>
      <c r="BH165" s="8"/>
      <c r="BI165" s="73"/>
    </row>
    <row r="166" spans="1:61">
      <c r="A166" s="3">
        <v>164</v>
      </c>
      <c r="F166" s="12" t="e">
        <f t="shared" si="16"/>
        <v>#DIV/0!</v>
      </c>
      <c r="H166" s="12" t="e">
        <f t="shared" si="17"/>
        <v>#DIV/0!</v>
      </c>
      <c r="K166" s="43"/>
      <c r="M166" s="45" t="s">
        <v>77</v>
      </c>
      <c r="O166" s="46" t="s">
        <v>79</v>
      </c>
      <c r="Q166" s="7">
        <f>VLOOKUP(P166,'握力判定　女性用（変更厳禁）'!$B$11:$C$16,2,TRUE)</f>
        <v>0</v>
      </c>
      <c r="S166" s="7">
        <f>VLOOKUP(R166,'長座位体前屈判定　女性用（変更厳禁）'!$B$11:$C$16,2,TRUE)</f>
        <v>0</v>
      </c>
      <c r="U166" s="7">
        <f>VLOOKUP(T166,'開眼片足立ち判定　女性（変更厳禁）'!$B$11:$C$16,2,TRUE)</f>
        <v>0</v>
      </c>
      <c r="W166" s="7">
        <f>VLOOKUP(V166,'5m歩行判定　女性（変更厳禁）'!$B$11:$C$16,2,TRUE)</f>
        <v>5</v>
      </c>
      <c r="Y166" s="7">
        <f>VLOOKUP(X166,'TUG判定　女性（変更厳禁）'!$B$11:$C$16,2,TRUE)</f>
        <v>5</v>
      </c>
      <c r="AA166" s="58">
        <f>VLOOKUP(Z166,'ファンクショナルリーチ判定　女性（変更厳禁）'!$B$11:$C$16,2,TRUE)</f>
        <v>0</v>
      </c>
      <c r="AB166" s="7">
        <f t="shared" si="14"/>
        <v>10</v>
      </c>
      <c r="AC166" s="63"/>
      <c r="AD166" s="63"/>
      <c r="AE166" s="67"/>
      <c r="AF166" s="61"/>
      <c r="AG166" s="7"/>
      <c r="AH166" s="7"/>
      <c r="AI166" s="7"/>
      <c r="AJ166" s="7"/>
      <c r="AL166" s="51" t="s">
        <v>77</v>
      </c>
      <c r="AN166" s="52" t="s">
        <v>79</v>
      </c>
      <c r="AP166" s="8">
        <f>VLOOKUP(AO166,'握力判定　女性用（変更厳禁）'!$B$11:$C$16,2,TRUE)</f>
        <v>0</v>
      </c>
      <c r="AR166" s="8">
        <f>VLOOKUP(AQ166,'長座位体前屈判定　女性用（変更厳禁）'!$B$11:$C$16,2,TRUE)</f>
        <v>0</v>
      </c>
      <c r="AT166" s="8">
        <f>VLOOKUP(AS166,'開眼片足立ち判定　女性（変更厳禁）'!$B$11:$C$16,2,TRUE)</f>
        <v>0</v>
      </c>
      <c r="AV166" s="8">
        <f>VLOOKUP(AU166,'5m歩行判定　女性（変更厳禁）'!$B$11:$C$16,2,TRUE)</f>
        <v>5</v>
      </c>
      <c r="AX166" s="8">
        <f>VLOOKUP(AW166,'TUG判定　女性（変更厳禁）'!$B$11:$C$16,2,TRUE)</f>
        <v>5</v>
      </c>
      <c r="AZ166" s="8">
        <f>VLOOKUP(AY166,'ファンクショナルリーチ判定　女性（変更厳禁）'!$B$11:$C$16,2,TRUE)</f>
        <v>0</v>
      </c>
      <c r="BA166" s="81">
        <f t="shared" si="15"/>
        <v>10</v>
      </c>
      <c r="BB166" s="70"/>
      <c r="BC166" s="70"/>
      <c r="BD166" s="78"/>
      <c r="BE166" s="69"/>
      <c r="BF166" s="8"/>
      <c r="BG166" s="8"/>
      <c r="BH166" s="8"/>
      <c r="BI166" s="73"/>
    </row>
    <row r="167" spans="1:61">
      <c r="A167" s="3">
        <v>165</v>
      </c>
      <c r="F167" s="12" t="e">
        <f t="shared" si="16"/>
        <v>#DIV/0!</v>
      </c>
      <c r="H167" s="12" t="e">
        <f t="shared" si="17"/>
        <v>#DIV/0!</v>
      </c>
      <c r="K167" s="43"/>
      <c r="M167" s="45" t="s">
        <v>77</v>
      </c>
      <c r="O167" s="46" t="s">
        <v>79</v>
      </c>
      <c r="Q167" s="7">
        <f>VLOOKUP(P167,'握力判定　女性用（変更厳禁）'!$B$11:$C$16,2,TRUE)</f>
        <v>0</v>
      </c>
      <c r="S167" s="7">
        <f>VLOOKUP(R167,'長座位体前屈判定　女性用（変更厳禁）'!$B$11:$C$16,2,TRUE)</f>
        <v>0</v>
      </c>
      <c r="U167" s="7">
        <f>VLOOKUP(T167,'開眼片足立ち判定　女性（変更厳禁）'!$B$11:$C$16,2,TRUE)</f>
        <v>0</v>
      </c>
      <c r="W167" s="7">
        <f>VLOOKUP(V167,'5m歩行判定　女性（変更厳禁）'!$B$11:$C$16,2,TRUE)</f>
        <v>5</v>
      </c>
      <c r="Y167" s="7">
        <f>VLOOKUP(X167,'TUG判定　女性（変更厳禁）'!$B$11:$C$16,2,TRUE)</f>
        <v>5</v>
      </c>
      <c r="AA167" s="58">
        <f>VLOOKUP(Z167,'ファンクショナルリーチ判定　女性（変更厳禁）'!$B$11:$C$16,2,TRUE)</f>
        <v>0</v>
      </c>
      <c r="AB167" s="7">
        <f t="shared" si="14"/>
        <v>10</v>
      </c>
      <c r="AC167" s="63"/>
      <c r="AD167" s="63"/>
      <c r="AE167" s="67"/>
      <c r="AF167" s="61"/>
      <c r="AG167" s="7"/>
      <c r="AH167" s="7"/>
      <c r="AI167" s="7"/>
      <c r="AJ167" s="7"/>
      <c r="AL167" s="51" t="s">
        <v>77</v>
      </c>
      <c r="AN167" s="52" t="s">
        <v>79</v>
      </c>
      <c r="AP167" s="8">
        <f>VLOOKUP(AO167,'握力判定　女性用（変更厳禁）'!$B$11:$C$16,2,TRUE)</f>
        <v>0</v>
      </c>
      <c r="AR167" s="8">
        <f>VLOOKUP(AQ167,'長座位体前屈判定　女性用（変更厳禁）'!$B$11:$C$16,2,TRUE)</f>
        <v>0</v>
      </c>
      <c r="AT167" s="8">
        <f>VLOOKUP(AS167,'開眼片足立ち判定　女性（変更厳禁）'!$B$11:$C$16,2,TRUE)</f>
        <v>0</v>
      </c>
      <c r="AV167" s="8">
        <f>VLOOKUP(AU167,'5m歩行判定　女性（変更厳禁）'!$B$11:$C$16,2,TRUE)</f>
        <v>5</v>
      </c>
      <c r="AX167" s="8">
        <f>VLOOKUP(AW167,'TUG判定　女性（変更厳禁）'!$B$11:$C$16,2,TRUE)</f>
        <v>5</v>
      </c>
      <c r="AZ167" s="8">
        <f>VLOOKUP(AY167,'ファンクショナルリーチ判定　女性（変更厳禁）'!$B$11:$C$16,2,TRUE)</f>
        <v>0</v>
      </c>
      <c r="BA167" s="81">
        <f t="shared" si="15"/>
        <v>10</v>
      </c>
      <c r="BB167" s="70"/>
      <c r="BC167" s="70"/>
      <c r="BD167" s="78"/>
      <c r="BE167" s="69"/>
      <c r="BF167" s="8"/>
      <c r="BG167" s="8"/>
      <c r="BH167" s="8"/>
      <c r="BI167" s="73"/>
    </row>
    <row r="168" spans="1:61">
      <c r="A168" s="3">
        <v>166</v>
      </c>
      <c r="F168" s="12" t="e">
        <f t="shared" si="16"/>
        <v>#DIV/0!</v>
      </c>
      <c r="H168" s="12" t="e">
        <f t="shared" si="17"/>
        <v>#DIV/0!</v>
      </c>
      <c r="K168" s="43"/>
      <c r="M168" s="45" t="s">
        <v>77</v>
      </c>
      <c r="O168" s="46" t="s">
        <v>79</v>
      </c>
      <c r="Q168" s="7">
        <f>VLOOKUP(P168,'握力判定　女性用（変更厳禁）'!$B$11:$C$16,2,TRUE)</f>
        <v>0</v>
      </c>
      <c r="S168" s="7">
        <f>VLOOKUP(R168,'長座位体前屈判定　女性用（変更厳禁）'!$B$11:$C$16,2,TRUE)</f>
        <v>0</v>
      </c>
      <c r="U168" s="7">
        <f>VLOOKUP(T168,'開眼片足立ち判定　女性（変更厳禁）'!$B$11:$C$16,2,TRUE)</f>
        <v>0</v>
      </c>
      <c r="W168" s="7">
        <f>VLOOKUP(V168,'5m歩行判定　女性（変更厳禁）'!$B$11:$C$16,2,TRUE)</f>
        <v>5</v>
      </c>
      <c r="Y168" s="7">
        <f>VLOOKUP(X168,'TUG判定　女性（変更厳禁）'!$B$11:$C$16,2,TRUE)</f>
        <v>5</v>
      </c>
      <c r="AA168" s="58">
        <f>VLOOKUP(Z168,'ファンクショナルリーチ判定　女性（変更厳禁）'!$B$11:$C$16,2,TRUE)</f>
        <v>0</v>
      </c>
      <c r="AB168" s="7">
        <f t="shared" si="14"/>
        <v>10</v>
      </c>
      <c r="AC168" s="63"/>
      <c r="AD168" s="63"/>
      <c r="AE168" s="67"/>
      <c r="AF168" s="61"/>
      <c r="AG168" s="7"/>
      <c r="AH168" s="7"/>
      <c r="AI168" s="7"/>
      <c r="AJ168" s="7"/>
      <c r="AL168" s="51" t="s">
        <v>77</v>
      </c>
      <c r="AN168" s="52" t="s">
        <v>79</v>
      </c>
      <c r="AP168" s="8">
        <f>VLOOKUP(AO168,'握力判定　女性用（変更厳禁）'!$B$11:$C$16,2,TRUE)</f>
        <v>0</v>
      </c>
      <c r="AR168" s="8">
        <f>VLOOKUP(AQ168,'長座位体前屈判定　女性用（変更厳禁）'!$B$11:$C$16,2,TRUE)</f>
        <v>0</v>
      </c>
      <c r="AT168" s="8">
        <f>VLOOKUP(AS168,'開眼片足立ち判定　女性（変更厳禁）'!$B$11:$C$16,2,TRUE)</f>
        <v>0</v>
      </c>
      <c r="AV168" s="8">
        <f>VLOOKUP(AU168,'5m歩行判定　女性（変更厳禁）'!$B$11:$C$16,2,TRUE)</f>
        <v>5</v>
      </c>
      <c r="AX168" s="8">
        <f>VLOOKUP(AW168,'TUG判定　女性（変更厳禁）'!$B$11:$C$16,2,TRUE)</f>
        <v>5</v>
      </c>
      <c r="AZ168" s="8">
        <f>VLOOKUP(AY168,'ファンクショナルリーチ判定　女性（変更厳禁）'!$B$11:$C$16,2,TRUE)</f>
        <v>0</v>
      </c>
      <c r="BA168" s="81">
        <f t="shared" si="15"/>
        <v>10</v>
      </c>
      <c r="BB168" s="70"/>
      <c r="BC168" s="70"/>
      <c r="BD168" s="78"/>
      <c r="BE168" s="69"/>
      <c r="BF168" s="8"/>
      <c r="BG168" s="8"/>
      <c r="BH168" s="8"/>
      <c r="BI168" s="73"/>
    </row>
    <row r="169" spans="1:61">
      <c r="A169" s="3">
        <v>167</v>
      </c>
      <c r="F169" s="12" t="e">
        <f t="shared" si="16"/>
        <v>#DIV/0!</v>
      </c>
      <c r="H169" s="12" t="e">
        <f t="shared" si="17"/>
        <v>#DIV/0!</v>
      </c>
      <c r="K169" s="43"/>
      <c r="M169" s="45" t="s">
        <v>77</v>
      </c>
      <c r="O169" s="46" t="s">
        <v>79</v>
      </c>
      <c r="Q169" s="7">
        <f>VLOOKUP(P169,'握力判定　女性用（変更厳禁）'!$B$11:$C$16,2,TRUE)</f>
        <v>0</v>
      </c>
      <c r="S169" s="7">
        <f>VLOOKUP(R169,'長座位体前屈判定　女性用（変更厳禁）'!$B$11:$C$16,2,TRUE)</f>
        <v>0</v>
      </c>
      <c r="U169" s="7">
        <f>VLOOKUP(T169,'開眼片足立ち判定　女性（変更厳禁）'!$B$11:$C$16,2,TRUE)</f>
        <v>0</v>
      </c>
      <c r="W169" s="7">
        <f>VLOOKUP(V169,'5m歩行判定　女性（変更厳禁）'!$B$11:$C$16,2,TRUE)</f>
        <v>5</v>
      </c>
      <c r="Y169" s="7">
        <f>VLOOKUP(X169,'TUG判定　女性（変更厳禁）'!$B$11:$C$16,2,TRUE)</f>
        <v>5</v>
      </c>
      <c r="AA169" s="58">
        <f>VLOOKUP(Z169,'ファンクショナルリーチ判定　女性（変更厳禁）'!$B$11:$C$16,2,TRUE)</f>
        <v>0</v>
      </c>
      <c r="AB169" s="7">
        <f t="shared" si="14"/>
        <v>10</v>
      </c>
      <c r="AC169" s="63"/>
      <c r="AD169" s="63"/>
      <c r="AE169" s="67"/>
      <c r="AF169" s="61"/>
      <c r="AG169" s="7"/>
      <c r="AH169" s="7"/>
      <c r="AI169" s="7"/>
      <c r="AJ169" s="7"/>
      <c r="AL169" s="51" t="s">
        <v>77</v>
      </c>
      <c r="AN169" s="52" t="s">
        <v>79</v>
      </c>
      <c r="AP169" s="8">
        <f>VLOOKUP(AO169,'握力判定　女性用（変更厳禁）'!$B$11:$C$16,2,TRUE)</f>
        <v>0</v>
      </c>
      <c r="AR169" s="8">
        <f>VLOOKUP(AQ169,'長座位体前屈判定　女性用（変更厳禁）'!$B$11:$C$16,2,TRUE)</f>
        <v>0</v>
      </c>
      <c r="AT169" s="8">
        <f>VLOOKUP(AS169,'開眼片足立ち判定　女性（変更厳禁）'!$B$11:$C$16,2,TRUE)</f>
        <v>0</v>
      </c>
      <c r="AV169" s="8">
        <f>VLOOKUP(AU169,'5m歩行判定　女性（変更厳禁）'!$B$11:$C$16,2,TRUE)</f>
        <v>5</v>
      </c>
      <c r="AX169" s="8">
        <f>VLOOKUP(AW169,'TUG判定　女性（変更厳禁）'!$B$11:$C$16,2,TRUE)</f>
        <v>5</v>
      </c>
      <c r="AZ169" s="8">
        <f>VLOOKUP(AY169,'ファンクショナルリーチ判定　女性（変更厳禁）'!$B$11:$C$16,2,TRUE)</f>
        <v>0</v>
      </c>
      <c r="BA169" s="81">
        <f t="shared" si="15"/>
        <v>10</v>
      </c>
      <c r="BB169" s="70"/>
      <c r="BC169" s="70"/>
      <c r="BD169" s="78"/>
      <c r="BE169" s="69"/>
      <c r="BF169" s="8"/>
      <c r="BG169" s="8"/>
      <c r="BH169" s="8"/>
      <c r="BI169" s="73"/>
    </row>
    <row r="170" spans="1:61">
      <c r="A170" s="3">
        <v>168</v>
      </c>
      <c r="F170" s="12" t="e">
        <f t="shared" si="16"/>
        <v>#DIV/0!</v>
      </c>
      <c r="H170" s="12" t="e">
        <f t="shared" si="17"/>
        <v>#DIV/0!</v>
      </c>
      <c r="K170" s="43"/>
      <c r="M170" s="45" t="s">
        <v>77</v>
      </c>
      <c r="O170" s="46" t="s">
        <v>79</v>
      </c>
      <c r="Q170" s="7">
        <f>VLOOKUP(P170,'握力判定　女性用（変更厳禁）'!$B$11:$C$16,2,TRUE)</f>
        <v>0</v>
      </c>
      <c r="S170" s="7">
        <f>VLOOKUP(R170,'長座位体前屈判定　女性用（変更厳禁）'!$B$11:$C$16,2,TRUE)</f>
        <v>0</v>
      </c>
      <c r="U170" s="7">
        <f>VLOOKUP(T170,'開眼片足立ち判定　女性（変更厳禁）'!$B$11:$C$16,2,TRUE)</f>
        <v>0</v>
      </c>
      <c r="W170" s="7">
        <f>VLOOKUP(V170,'5m歩行判定　女性（変更厳禁）'!$B$11:$C$16,2,TRUE)</f>
        <v>5</v>
      </c>
      <c r="Y170" s="7">
        <f>VLOOKUP(X170,'TUG判定　女性（変更厳禁）'!$B$11:$C$16,2,TRUE)</f>
        <v>5</v>
      </c>
      <c r="AA170" s="58">
        <f>VLOOKUP(Z170,'ファンクショナルリーチ判定　女性（変更厳禁）'!$B$11:$C$16,2,TRUE)</f>
        <v>0</v>
      </c>
      <c r="AB170" s="7">
        <f t="shared" si="14"/>
        <v>10</v>
      </c>
      <c r="AC170" s="63"/>
      <c r="AD170" s="63"/>
      <c r="AE170" s="67"/>
      <c r="AF170" s="61"/>
      <c r="AG170" s="7"/>
      <c r="AH170" s="7"/>
      <c r="AI170" s="7"/>
      <c r="AJ170" s="7"/>
      <c r="AL170" s="51" t="s">
        <v>77</v>
      </c>
      <c r="AN170" s="52" t="s">
        <v>79</v>
      </c>
      <c r="AP170" s="8">
        <f>VLOOKUP(AO170,'握力判定　女性用（変更厳禁）'!$B$11:$C$16,2,TRUE)</f>
        <v>0</v>
      </c>
      <c r="AR170" s="8">
        <f>VLOOKUP(AQ170,'長座位体前屈判定　女性用（変更厳禁）'!$B$11:$C$16,2,TRUE)</f>
        <v>0</v>
      </c>
      <c r="AT170" s="8">
        <f>VLOOKUP(AS170,'開眼片足立ち判定　女性（変更厳禁）'!$B$11:$C$16,2,TRUE)</f>
        <v>0</v>
      </c>
      <c r="AV170" s="8">
        <f>VLOOKUP(AU170,'5m歩行判定　女性（変更厳禁）'!$B$11:$C$16,2,TRUE)</f>
        <v>5</v>
      </c>
      <c r="AX170" s="8">
        <f>VLOOKUP(AW170,'TUG判定　女性（変更厳禁）'!$B$11:$C$16,2,TRUE)</f>
        <v>5</v>
      </c>
      <c r="AZ170" s="8">
        <f>VLOOKUP(AY170,'ファンクショナルリーチ判定　女性（変更厳禁）'!$B$11:$C$16,2,TRUE)</f>
        <v>0</v>
      </c>
      <c r="BA170" s="81">
        <f t="shared" si="15"/>
        <v>10</v>
      </c>
      <c r="BB170" s="70"/>
      <c r="BC170" s="70"/>
      <c r="BD170" s="78"/>
      <c r="BE170" s="69"/>
      <c r="BF170" s="8"/>
      <c r="BG170" s="8"/>
      <c r="BH170" s="8"/>
      <c r="BI170" s="73"/>
    </row>
    <row r="171" spans="1:61">
      <c r="A171" s="3">
        <v>169</v>
      </c>
      <c r="F171" s="12" t="e">
        <f t="shared" si="16"/>
        <v>#DIV/0!</v>
      </c>
      <c r="H171" s="12" t="e">
        <f t="shared" si="17"/>
        <v>#DIV/0!</v>
      </c>
      <c r="K171" s="43"/>
      <c r="M171" s="45" t="s">
        <v>77</v>
      </c>
      <c r="O171" s="46" t="s">
        <v>79</v>
      </c>
      <c r="Q171" s="7">
        <f>VLOOKUP(P171,'握力判定　女性用（変更厳禁）'!$B$11:$C$16,2,TRUE)</f>
        <v>0</v>
      </c>
      <c r="S171" s="7">
        <f>VLOOKUP(R171,'長座位体前屈判定　女性用（変更厳禁）'!$B$11:$C$16,2,TRUE)</f>
        <v>0</v>
      </c>
      <c r="U171" s="7">
        <f>VLOOKUP(T171,'開眼片足立ち判定　女性（変更厳禁）'!$B$11:$C$16,2,TRUE)</f>
        <v>0</v>
      </c>
      <c r="W171" s="7">
        <f>VLOOKUP(V171,'5m歩行判定　女性（変更厳禁）'!$B$11:$C$16,2,TRUE)</f>
        <v>5</v>
      </c>
      <c r="Y171" s="7">
        <f>VLOOKUP(X171,'TUG判定　女性（変更厳禁）'!$B$11:$C$16,2,TRUE)</f>
        <v>5</v>
      </c>
      <c r="AA171" s="58">
        <f>VLOOKUP(Z171,'ファンクショナルリーチ判定　女性（変更厳禁）'!$B$11:$C$16,2,TRUE)</f>
        <v>0</v>
      </c>
      <c r="AB171" s="7">
        <f t="shared" si="14"/>
        <v>10</v>
      </c>
      <c r="AC171" s="63"/>
      <c r="AD171" s="63"/>
      <c r="AE171" s="67"/>
      <c r="AF171" s="61"/>
      <c r="AG171" s="7"/>
      <c r="AH171" s="7"/>
      <c r="AI171" s="7"/>
      <c r="AJ171" s="7"/>
      <c r="AL171" s="51" t="s">
        <v>77</v>
      </c>
      <c r="AN171" s="52" t="s">
        <v>79</v>
      </c>
      <c r="AP171" s="8">
        <f>VLOOKUP(AO171,'握力判定　女性用（変更厳禁）'!$B$11:$C$16,2,TRUE)</f>
        <v>0</v>
      </c>
      <c r="AR171" s="8">
        <f>VLOOKUP(AQ171,'長座位体前屈判定　女性用（変更厳禁）'!$B$11:$C$16,2,TRUE)</f>
        <v>0</v>
      </c>
      <c r="AT171" s="8">
        <f>VLOOKUP(AS171,'開眼片足立ち判定　女性（変更厳禁）'!$B$11:$C$16,2,TRUE)</f>
        <v>0</v>
      </c>
      <c r="AV171" s="8">
        <f>VLOOKUP(AU171,'5m歩行判定　女性（変更厳禁）'!$B$11:$C$16,2,TRUE)</f>
        <v>5</v>
      </c>
      <c r="AX171" s="8">
        <f>VLOOKUP(AW171,'TUG判定　女性（変更厳禁）'!$B$11:$C$16,2,TRUE)</f>
        <v>5</v>
      </c>
      <c r="AZ171" s="8">
        <f>VLOOKUP(AY171,'ファンクショナルリーチ判定　女性（変更厳禁）'!$B$11:$C$16,2,TRUE)</f>
        <v>0</v>
      </c>
      <c r="BA171" s="81">
        <f t="shared" si="15"/>
        <v>10</v>
      </c>
      <c r="BB171" s="70"/>
      <c r="BC171" s="70"/>
      <c r="BD171" s="78"/>
      <c r="BE171" s="69"/>
      <c r="BF171" s="8"/>
      <c r="BG171" s="8"/>
      <c r="BH171" s="8"/>
      <c r="BI171" s="73"/>
    </row>
    <row r="172" spans="1:61">
      <c r="A172" s="3">
        <v>170</v>
      </c>
      <c r="F172" s="12" t="e">
        <f t="shared" si="16"/>
        <v>#DIV/0!</v>
      </c>
      <c r="H172" s="12" t="e">
        <f t="shared" si="17"/>
        <v>#DIV/0!</v>
      </c>
      <c r="K172" s="43"/>
      <c r="M172" s="45" t="s">
        <v>77</v>
      </c>
      <c r="O172" s="46" t="s">
        <v>79</v>
      </c>
      <c r="Q172" s="7">
        <f>VLOOKUP(P172,'握力判定　女性用（変更厳禁）'!$B$11:$C$16,2,TRUE)</f>
        <v>0</v>
      </c>
      <c r="S172" s="7">
        <f>VLOOKUP(R172,'長座位体前屈判定　女性用（変更厳禁）'!$B$11:$C$16,2,TRUE)</f>
        <v>0</v>
      </c>
      <c r="U172" s="7">
        <f>VLOOKUP(T172,'開眼片足立ち判定　女性（変更厳禁）'!$B$11:$C$16,2,TRUE)</f>
        <v>0</v>
      </c>
      <c r="W172" s="7">
        <f>VLOOKUP(V172,'5m歩行判定　女性（変更厳禁）'!$B$11:$C$16,2,TRUE)</f>
        <v>5</v>
      </c>
      <c r="Y172" s="7">
        <f>VLOOKUP(X172,'TUG判定　女性（変更厳禁）'!$B$11:$C$16,2,TRUE)</f>
        <v>5</v>
      </c>
      <c r="AA172" s="58">
        <f>VLOOKUP(Z172,'ファンクショナルリーチ判定　女性（変更厳禁）'!$B$11:$C$16,2,TRUE)</f>
        <v>0</v>
      </c>
      <c r="AB172" s="7">
        <f t="shared" si="14"/>
        <v>10</v>
      </c>
      <c r="AC172" s="63"/>
      <c r="AD172" s="63"/>
      <c r="AE172" s="67"/>
      <c r="AF172" s="61"/>
      <c r="AG172" s="7"/>
      <c r="AH172" s="7"/>
      <c r="AI172" s="7"/>
      <c r="AJ172" s="7"/>
      <c r="AL172" s="51" t="s">
        <v>77</v>
      </c>
      <c r="AN172" s="52" t="s">
        <v>79</v>
      </c>
      <c r="AP172" s="8">
        <f>VLOOKUP(AO172,'握力判定　女性用（変更厳禁）'!$B$11:$C$16,2,TRUE)</f>
        <v>0</v>
      </c>
      <c r="AR172" s="8">
        <f>VLOOKUP(AQ172,'長座位体前屈判定　女性用（変更厳禁）'!$B$11:$C$16,2,TRUE)</f>
        <v>0</v>
      </c>
      <c r="AT172" s="8">
        <f>VLOOKUP(AS172,'開眼片足立ち判定　女性（変更厳禁）'!$B$11:$C$16,2,TRUE)</f>
        <v>0</v>
      </c>
      <c r="AV172" s="8">
        <f>VLOOKUP(AU172,'5m歩行判定　女性（変更厳禁）'!$B$11:$C$16,2,TRUE)</f>
        <v>5</v>
      </c>
      <c r="AX172" s="8">
        <f>VLOOKUP(AW172,'TUG判定　女性（変更厳禁）'!$B$11:$C$16,2,TRUE)</f>
        <v>5</v>
      </c>
      <c r="AZ172" s="8">
        <f>VLOOKUP(AY172,'ファンクショナルリーチ判定　女性（変更厳禁）'!$B$11:$C$16,2,TRUE)</f>
        <v>0</v>
      </c>
      <c r="BA172" s="81">
        <f t="shared" si="15"/>
        <v>10</v>
      </c>
      <c r="BB172" s="70"/>
      <c r="BC172" s="70"/>
      <c r="BD172" s="78"/>
      <c r="BE172" s="69"/>
      <c r="BF172" s="8"/>
      <c r="BG172" s="8"/>
      <c r="BH172" s="8"/>
      <c r="BI172" s="73"/>
    </row>
    <row r="173" spans="1:61">
      <c r="A173" s="3">
        <v>171</v>
      </c>
      <c r="F173" s="12" t="e">
        <f t="shared" si="16"/>
        <v>#DIV/0!</v>
      </c>
      <c r="H173" s="12" t="e">
        <f t="shared" si="17"/>
        <v>#DIV/0!</v>
      </c>
      <c r="K173" s="43"/>
      <c r="M173" s="45" t="s">
        <v>77</v>
      </c>
      <c r="O173" s="46" t="s">
        <v>79</v>
      </c>
      <c r="Q173" s="7">
        <f>VLOOKUP(P173,'握力判定　女性用（変更厳禁）'!$B$11:$C$16,2,TRUE)</f>
        <v>0</v>
      </c>
      <c r="S173" s="7">
        <f>VLOOKUP(R173,'長座位体前屈判定　女性用（変更厳禁）'!$B$11:$C$16,2,TRUE)</f>
        <v>0</v>
      </c>
      <c r="U173" s="7">
        <f>VLOOKUP(T173,'開眼片足立ち判定　女性（変更厳禁）'!$B$11:$C$16,2,TRUE)</f>
        <v>0</v>
      </c>
      <c r="W173" s="7">
        <f>VLOOKUP(V173,'5m歩行判定　女性（変更厳禁）'!$B$11:$C$16,2,TRUE)</f>
        <v>5</v>
      </c>
      <c r="Y173" s="7">
        <f>VLOOKUP(X173,'TUG判定　女性（変更厳禁）'!$B$11:$C$16,2,TRUE)</f>
        <v>5</v>
      </c>
      <c r="AA173" s="58">
        <f>VLOOKUP(Z173,'ファンクショナルリーチ判定　女性（変更厳禁）'!$B$11:$C$16,2,TRUE)</f>
        <v>0</v>
      </c>
      <c r="AB173" s="7">
        <f t="shared" si="14"/>
        <v>10</v>
      </c>
      <c r="AC173" s="63"/>
      <c r="AD173" s="63"/>
      <c r="AE173" s="67"/>
      <c r="AF173" s="61"/>
      <c r="AG173" s="7"/>
      <c r="AH173" s="7"/>
      <c r="AI173" s="7"/>
      <c r="AJ173" s="7"/>
      <c r="AL173" s="51" t="s">
        <v>77</v>
      </c>
      <c r="AN173" s="52" t="s">
        <v>79</v>
      </c>
      <c r="AP173" s="8">
        <f>VLOOKUP(AO173,'握力判定　女性用（変更厳禁）'!$B$11:$C$16,2,TRUE)</f>
        <v>0</v>
      </c>
      <c r="AR173" s="8">
        <f>VLOOKUP(AQ173,'長座位体前屈判定　女性用（変更厳禁）'!$B$11:$C$16,2,TRUE)</f>
        <v>0</v>
      </c>
      <c r="AT173" s="8">
        <f>VLOOKUP(AS173,'開眼片足立ち判定　女性（変更厳禁）'!$B$11:$C$16,2,TRUE)</f>
        <v>0</v>
      </c>
      <c r="AV173" s="8">
        <f>VLOOKUP(AU173,'5m歩行判定　女性（変更厳禁）'!$B$11:$C$16,2,TRUE)</f>
        <v>5</v>
      </c>
      <c r="AX173" s="8">
        <f>VLOOKUP(AW173,'TUG判定　女性（変更厳禁）'!$B$11:$C$16,2,TRUE)</f>
        <v>5</v>
      </c>
      <c r="AZ173" s="8">
        <f>VLOOKUP(AY173,'ファンクショナルリーチ判定　女性（変更厳禁）'!$B$11:$C$16,2,TRUE)</f>
        <v>0</v>
      </c>
      <c r="BA173" s="81">
        <f t="shared" si="15"/>
        <v>10</v>
      </c>
      <c r="BB173" s="70"/>
      <c r="BC173" s="70"/>
      <c r="BD173" s="78"/>
      <c r="BE173" s="69"/>
      <c r="BF173" s="8"/>
      <c r="BG173" s="8"/>
      <c r="BH173" s="8"/>
      <c r="BI173" s="73"/>
    </row>
    <row r="174" spans="1:61">
      <c r="A174" s="3">
        <v>172</v>
      </c>
      <c r="F174" s="12" t="e">
        <f t="shared" si="16"/>
        <v>#DIV/0!</v>
      </c>
      <c r="H174" s="12" t="e">
        <f t="shared" si="17"/>
        <v>#DIV/0!</v>
      </c>
      <c r="K174" s="43"/>
      <c r="M174" s="45" t="s">
        <v>77</v>
      </c>
      <c r="O174" s="46" t="s">
        <v>79</v>
      </c>
      <c r="Q174" s="7">
        <f>VLOOKUP(P174,'握力判定　女性用（変更厳禁）'!$B$11:$C$16,2,TRUE)</f>
        <v>0</v>
      </c>
      <c r="S174" s="7">
        <f>VLOOKUP(R174,'長座位体前屈判定　女性用（変更厳禁）'!$B$11:$C$16,2,TRUE)</f>
        <v>0</v>
      </c>
      <c r="U174" s="7">
        <f>VLOOKUP(T174,'開眼片足立ち判定　女性（変更厳禁）'!$B$11:$C$16,2,TRUE)</f>
        <v>0</v>
      </c>
      <c r="W174" s="7">
        <f>VLOOKUP(V174,'5m歩行判定　女性（変更厳禁）'!$B$11:$C$16,2,TRUE)</f>
        <v>5</v>
      </c>
      <c r="Y174" s="7">
        <f>VLOOKUP(X174,'TUG判定　女性（変更厳禁）'!$B$11:$C$16,2,TRUE)</f>
        <v>5</v>
      </c>
      <c r="AA174" s="58">
        <f>VLOOKUP(Z174,'ファンクショナルリーチ判定　女性（変更厳禁）'!$B$11:$C$16,2,TRUE)</f>
        <v>0</v>
      </c>
      <c r="AB174" s="7">
        <f t="shared" si="14"/>
        <v>10</v>
      </c>
      <c r="AC174" s="63"/>
      <c r="AD174" s="63"/>
      <c r="AE174" s="67"/>
      <c r="AF174" s="61"/>
      <c r="AG174" s="7"/>
      <c r="AH174" s="7"/>
      <c r="AI174" s="7"/>
      <c r="AJ174" s="7"/>
      <c r="AL174" s="51" t="s">
        <v>77</v>
      </c>
      <c r="AN174" s="52" t="s">
        <v>79</v>
      </c>
      <c r="AP174" s="8">
        <f>VLOOKUP(AO174,'握力判定　女性用（変更厳禁）'!$B$11:$C$16,2,TRUE)</f>
        <v>0</v>
      </c>
      <c r="AR174" s="8">
        <f>VLOOKUP(AQ174,'長座位体前屈判定　女性用（変更厳禁）'!$B$11:$C$16,2,TRUE)</f>
        <v>0</v>
      </c>
      <c r="AT174" s="8">
        <f>VLOOKUP(AS174,'開眼片足立ち判定　女性（変更厳禁）'!$B$11:$C$16,2,TRUE)</f>
        <v>0</v>
      </c>
      <c r="AV174" s="8">
        <f>VLOOKUP(AU174,'5m歩行判定　女性（変更厳禁）'!$B$11:$C$16,2,TRUE)</f>
        <v>5</v>
      </c>
      <c r="AX174" s="8">
        <f>VLOOKUP(AW174,'TUG判定　女性（変更厳禁）'!$B$11:$C$16,2,TRUE)</f>
        <v>5</v>
      </c>
      <c r="AZ174" s="8">
        <f>VLOOKUP(AY174,'ファンクショナルリーチ判定　女性（変更厳禁）'!$B$11:$C$16,2,TRUE)</f>
        <v>0</v>
      </c>
      <c r="BA174" s="81">
        <f t="shared" si="15"/>
        <v>10</v>
      </c>
      <c r="BB174" s="70"/>
      <c r="BC174" s="70"/>
      <c r="BD174" s="78"/>
      <c r="BE174" s="69"/>
      <c r="BF174" s="8"/>
      <c r="BG174" s="8"/>
      <c r="BH174" s="8"/>
      <c r="BI174" s="73"/>
    </row>
    <row r="175" spans="1:61">
      <c r="A175" s="3">
        <v>173</v>
      </c>
      <c r="F175" s="12" t="e">
        <f t="shared" si="16"/>
        <v>#DIV/0!</v>
      </c>
      <c r="H175" s="12" t="e">
        <f t="shared" si="17"/>
        <v>#DIV/0!</v>
      </c>
      <c r="K175" s="43"/>
      <c r="M175" s="45" t="s">
        <v>77</v>
      </c>
      <c r="O175" s="46" t="s">
        <v>79</v>
      </c>
      <c r="Q175" s="7">
        <f>VLOOKUP(P175,'握力判定　女性用（変更厳禁）'!$B$11:$C$16,2,TRUE)</f>
        <v>0</v>
      </c>
      <c r="S175" s="7">
        <f>VLOOKUP(R175,'長座位体前屈判定　女性用（変更厳禁）'!$B$11:$C$16,2,TRUE)</f>
        <v>0</v>
      </c>
      <c r="U175" s="7">
        <f>VLOOKUP(T175,'開眼片足立ち判定　女性（変更厳禁）'!$B$11:$C$16,2,TRUE)</f>
        <v>0</v>
      </c>
      <c r="W175" s="7">
        <f>VLOOKUP(V175,'5m歩行判定　女性（変更厳禁）'!$B$11:$C$16,2,TRUE)</f>
        <v>5</v>
      </c>
      <c r="Y175" s="7">
        <f>VLOOKUP(X175,'TUG判定　女性（変更厳禁）'!$B$11:$C$16,2,TRUE)</f>
        <v>5</v>
      </c>
      <c r="AA175" s="58">
        <f>VLOOKUP(Z175,'ファンクショナルリーチ判定　女性（変更厳禁）'!$B$11:$C$16,2,TRUE)</f>
        <v>0</v>
      </c>
      <c r="AB175" s="7">
        <f t="shared" si="14"/>
        <v>10</v>
      </c>
      <c r="AC175" s="63"/>
      <c r="AD175" s="63"/>
      <c r="AE175" s="67"/>
      <c r="AF175" s="61"/>
      <c r="AG175" s="7"/>
      <c r="AH175" s="7"/>
      <c r="AI175" s="7"/>
      <c r="AJ175" s="7"/>
      <c r="AL175" s="51" t="s">
        <v>77</v>
      </c>
      <c r="AN175" s="52" t="s">
        <v>79</v>
      </c>
      <c r="AP175" s="8">
        <f>VLOOKUP(AO175,'握力判定　女性用（変更厳禁）'!$B$11:$C$16,2,TRUE)</f>
        <v>0</v>
      </c>
      <c r="AR175" s="8">
        <f>VLOOKUP(AQ175,'長座位体前屈判定　女性用（変更厳禁）'!$B$11:$C$16,2,TRUE)</f>
        <v>0</v>
      </c>
      <c r="AT175" s="8">
        <f>VLOOKUP(AS175,'開眼片足立ち判定　女性（変更厳禁）'!$B$11:$C$16,2,TRUE)</f>
        <v>0</v>
      </c>
      <c r="AV175" s="8">
        <f>VLOOKUP(AU175,'5m歩行判定　女性（変更厳禁）'!$B$11:$C$16,2,TRUE)</f>
        <v>5</v>
      </c>
      <c r="AX175" s="8">
        <f>VLOOKUP(AW175,'TUG判定　女性（変更厳禁）'!$B$11:$C$16,2,TRUE)</f>
        <v>5</v>
      </c>
      <c r="AZ175" s="8">
        <f>VLOOKUP(AY175,'ファンクショナルリーチ判定　女性（変更厳禁）'!$B$11:$C$16,2,TRUE)</f>
        <v>0</v>
      </c>
      <c r="BA175" s="81">
        <f t="shared" si="15"/>
        <v>10</v>
      </c>
      <c r="BB175" s="70"/>
      <c r="BC175" s="70"/>
      <c r="BD175" s="78"/>
      <c r="BE175" s="69"/>
      <c r="BF175" s="8"/>
      <c r="BG175" s="8"/>
      <c r="BH175" s="8"/>
      <c r="BI175" s="73"/>
    </row>
    <row r="176" spans="1:61">
      <c r="A176" s="3">
        <v>174</v>
      </c>
      <c r="F176" s="12" t="e">
        <f t="shared" si="16"/>
        <v>#DIV/0!</v>
      </c>
      <c r="H176" s="12" t="e">
        <f t="shared" si="17"/>
        <v>#DIV/0!</v>
      </c>
      <c r="K176" s="43"/>
      <c r="M176" s="45" t="s">
        <v>77</v>
      </c>
      <c r="O176" s="46" t="s">
        <v>79</v>
      </c>
      <c r="Q176" s="7">
        <f>VLOOKUP(P176,'握力判定　女性用（変更厳禁）'!$B$11:$C$16,2,TRUE)</f>
        <v>0</v>
      </c>
      <c r="S176" s="7">
        <f>VLOOKUP(R176,'長座位体前屈判定　女性用（変更厳禁）'!$B$11:$C$16,2,TRUE)</f>
        <v>0</v>
      </c>
      <c r="U176" s="7">
        <f>VLOOKUP(T176,'開眼片足立ち判定　女性（変更厳禁）'!$B$11:$C$16,2,TRUE)</f>
        <v>0</v>
      </c>
      <c r="W176" s="7">
        <f>VLOOKUP(V176,'5m歩行判定　女性（変更厳禁）'!$B$11:$C$16,2,TRUE)</f>
        <v>5</v>
      </c>
      <c r="Y176" s="7">
        <f>VLOOKUP(X176,'TUG判定　女性（変更厳禁）'!$B$11:$C$16,2,TRUE)</f>
        <v>5</v>
      </c>
      <c r="AA176" s="58">
        <f>VLOOKUP(Z176,'ファンクショナルリーチ判定　女性（変更厳禁）'!$B$11:$C$16,2,TRUE)</f>
        <v>0</v>
      </c>
      <c r="AB176" s="7">
        <f t="shared" si="14"/>
        <v>10</v>
      </c>
      <c r="AC176" s="63"/>
      <c r="AD176" s="63"/>
      <c r="AE176" s="67"/>
      <c r="AF176" s="61"/>
      <c r="AG176" s="7"/>
      <c r="AH176" s="7"/>
      <c r="AI176" s="7"/>
      <c r="AJ176" s="7"/>
      <c r="AL176" s="51" t="s">
        <v>77</v>
      </c>
      <c r="AN176" s="52" t="s">
        <v>79</v>
      </c>
      <c r="AP176" s="8">
        <f>VLOOKUP(AO176,'握力判定　女性用（変更厳禁）'!$B$11:$C$16,2,TRUE)</f>
        <v>0</v>
      </c>
      <c r="AR176" s="8">
        <f>VLOOKUP(AQ176,'長座位体前屈判定　女性用（変更厳禁）'!$B$11:$C$16,2,TRUE)</f>
        <v>0</v>
      </c>
      <c r="AT176" s="8">
        <f>VLOOKUP(AS176,'開眼片足立ち判定　女性（変更厳禁）'!$B$11:$C$16,2,TRUE)</f>
        <v>0</v>
      </c>
      <c r="AV176" s="8">
        <f>VLOOKUP(AU176,'5m歩行判定　女性（変更厳禁）'!$B$11:$C$16,2,TRUE)</f>
        <v>5</v>
      </c>
      <c r="AX176" s="8">
        <f>VLOOKUP(AW176,'TUG判定　女性（変更厳禁）'!$B$11:$C$16,2,TRUE)</f>
        <v>5</v>
      </c>
      <c r="AZ176" s="8">
        <f>VLOOKUP(AY176,'ファンクショナルリーチ判定　女性（変更厳禁）'!$B$11:$C$16,2,TRUE)</f>
        <v>0</v>
      </c>
      <c r="BA176" s="81">
        <f t="shared" si="15"/>
        <v>10</v>
      </c>
      <c r="BB176" s="70"/>
      <c r="BC176" s="70"/>
      <c r="BD176" s="78"/>
      <c r="BE176" s="69"/>
      <c r="BF176" s="8"/>
      <c r="BG176" s="8"/>
      <c r="BH176" s="8"/>
      <c r="BI176" s="73"/>
    </row>
    <row r="177" spans="1:61">
      <c r="A177" s="3">
        <v>175</v>
      </c>
      <c r="F177" s="12" t="e">
        <f t="shared" si="16"/>
        <v>#DIV/0!</v>
      </c>
      <c r="H177" s="12" t="e">
        <f t="shared" si="17"/>
        <v>#DIV/0!</v>
      </c>
      <c r="K177" s="43"/>
      <c r="M177" s="45" t="s">
        <v>77</v>
      </c>
      <c r="O177" s="46" t="s">
        <v>79</v>
      </c>
      <c r="Q177" s="7">
        <f>VLOOKUP(P177,'握力判定　女性用（変更厳禁）'!$B$11:$C$16,2,TRUE)</f>
        <v>0</v>
      </c>
      <c r="S177" s="7">
        <f>VLOOKUP(R177,'長座位体前屈判定　女性用（変更厳禁）'!$B$11:$C$16,2,TRUE)</f>
        <v>0</v>
      </c>
      <c r="U177" s="7">
        <f>VLOOKUP(T177,'開眼片足立ち判定　女性（変更厳禁）'!$B$11:$C$16,2,TRUE)</f>
        <v>0</v>
      </c>
      <c r="W177" s="7">
        <f>VLOOKUP(V177,'5m歩行判定　女性（変更厳禁）'!$B$11:$C$16,2,TRUE)</f>
        <v>5</v>
      </c>
      <c r="Y177" s="7">
        <f>VLOOKUP(X177,'TUG判定　女性（変更厳禁）'!$B$11:$C$16,2,TRUE)</f>
        <v>5</v>
      </c>
      <c r="AA177" s="58">
        <f>VLOOKUP(Z177,'ファンクショナルリーチ判定　女性（変更厳禁）'!$B$11:$C$16,2,TRUE)</f>
        <v>0</v>
      </c>
      <c r="AB177" s="7">
        <f t="shared" si="14"/>
        <v>10</v>
      </c>
      <c r="AC177" s="63"/>
      <c r="AD177" s="63"/>
      <c r="AE177" s="67"/>
      <c r="AF177" s="61"/>
      <c r="AG177" s="7"/>
      <c r="AH177" s="7"/>
      <c r="AI177" s="7"/>
      <c r="AJ177" s="7"/>
      <c r="AL177" s="51" t="s">
        <v>77</v>
      </c>
      <c r="AN177" s="52" t="s">
        <v>79</v>
      </c>
      <c r="AP177" s="8">
        <f>VLOOKUP(AO177,'握力判定　女性用（変更厳禁）'!$B$11:$C$16,2,TRUE)</f>
        <v>0</v>
      </c>
      <c r="AR177" s="8">
        <f>VLOOKUP(AQ177,'長座位体前屈判定　女性用（変更厳禁）'!$B$11:$C$16,2,TRUE)</f>
        <v>0</v>
      </c>
      <c r="AT177" s="8">
        <f>VLOOKUP(AS177,'開眼片足立ち判定　女性（変更厳禁）'!$B$11:$C$16,2,TRUE)</f>
        <v>0</v>
      </c>
      <c r="AV177" s="8">
        <f>VLOOKUP(AU177,'5m歩行判定　女性（変更厳禁）'!$B$11:$C$16,2,TRUE)</f>
        <v>5</v>
      </c>
      <c r="AX177" s="8">
        <f>VLOOKUP(AW177,'TUG判定　女性（変更厳禁）'!$B$11:$C$16,2,TRUE)</f>
        <v>5</v>
      </c>
      <c r="AZ177" s="8">
        <f>VLOOKUP(AY177,'ファンクショナルリーチ判定　女性（変更厳禁）'!$B$11:$C$16,2,TRUE)</f>
        <v>0</v>
      </c>
      <c r="BA177" s="81">
        <f t="shared" si="15"/>
        <v>10</v>
      </c>
      <c r="BB177" s="70"/>
      <c r="BC177" s="70"/>
      <c r="BD177" s="78"/>
      <c r="BE177" s="69"/>
      <c r="BF177" s="8"/>
      <c r="BG177" s="8"/>
      <c r="BH177" s="8"/>
      <c r="BI177" s="73"/>
    </row>
    <row r="178" spans="1:61">
      <c r="A178" s="3">
        <v>176</v>
      </c>
      <c r="F178" s="12" t="e">
        <f t="shared" si="16"/>
        <v>#DIV/0!</v>
      </c>
      <c r="H178" s="12" t="e">
        <f t="shared" si="17"/>
        <v>#DIV/0!</v>
      </c>
      <c r="K178" s="43"/>
      <c r="M178" s="45" t="s">
        <v>77</v>
      </c>
      <c r="O178" s="46" t="s">
        <v>79</v>
      </c>
      <c r="Q178" s="7">
        <f>VLOOKUP(P178,'握力判定　女性用（変更厳禁）'!$B$11:$C$16,2,TRUE)</f>
        <v>0</v>
      </c>
      <c r="S178" s="7">
        <f>VLOOKUP(R178,'長座位体前屈判定　女性用（変更厳禁）'!$B$11:$C$16,2,TRUE)</f>
        <v>0</v>
      </c>
      <c r="U178" s="7">
        <f>VLOOKUP(T178,'開眼片足立ち判定　女性（変更厳禁）'!$B$11:$C$16,2,TRUE)</f>
        <v>0</v>
      </c>
      <c r="W178" s="7">
        <f>VLOOKUP(V178,'5m歩行判定　女性（変更厳禁）'!$B$11:$C$16,2,TRUE)</f>
        <v>5</v>
      </c>
      <c r="Y178" s="7">
        <f>VLOOKUP(X178,'TUG判定　女性（変更厳禁）'!$B$11:$C$16,2,TRUE)</f>
        <v>5</v>
      </c>
      <c r="AA178" s="58">
        <f>VLOOKUP(Z178,'ファンクショナルリーチ判定　女性（変更厳禁）'!$B$11:$C$16,2,TRUE)</f>
        <v>0</v>
      </c>
      <c r="AB178" s="7">
        <f t="shared" si="14"/>
        <v>10</v>
      </c>
      <c r="AC178" s="63"/>
      <c r="AD178" s="63"/>
      <c r="AE178" s="67"/>
      <c r="AF178" s="61"/>
      <c r="AG178" s="7"/>
      <c r="AH178" s="7"/>
      <c r="AI178" s="7"/>
      <c r="AJ178" s="7"/>
      <c r="AL178" s="51" t="s">
        <v>77</v>
      </c>
      <c r="AN178" s="52" t="s">
        <v>79</v>
      </c>
      <c r="AP178" s="8">
        <f>VLOOKUP(AO178,'握力判定　女性用（変更厳禁）'!$B$11:$C$16,2,TRUE)</f>
        <v>0</v>
      </c>
      <c r="AR178" s="8">
        <f>VLOOKUP(AQ178,'長座位体前屈判定　女性用（変更厳禁）'!$B$11:$C$16,2,TRUE)</f>
        <v>0</v>
      </c>
      <c r="AT178" s="8">
        <f>VLOOKUP(AS178,'開眼片足立ち判定　女性（変更厳禁）'!$B$11:$C$16,2,TRUE)</f>
        <v>0</v>
      </c>
      <c r="AV178" s="8">
        <f>VLOOKUP(AU178,'5m歩行判定　女性（変更厳禁）'!$B$11:$C$16,2,TRUE)</f>
        <v>5</v>
      </c>
      <c r="AX178" s="8">
        <f>VLOOKUP(AW178,'TUG判定　女性（変更厳禁）'!$B$11:$C$16,2,TRUE)</f>
        <v>5</v>
      </c>
      <c r="AZ178" s="8">
        <f>VLOOKUP(AY178,'ファンクショナルリーチ判定　女性（変更厳禁）'!$B$11:$C$16,2,TRUE)</f>
        <v>0</v>
      </c>
      <c r="BA178" s="81">
        <f t="shared" si="15"/>
        <v>10</v>
      </c>
      <c r="BB178" s="70"/>
      <c r="BC178" s="70"/>
      <c r="BD178" s="78"/>
      <c r="BE178" s="69"/>
      <c r="BF178" s="8"/>
      <c r="BG178" s="8"/>
      <c r="BH178" s="8"/>
      <c r="BI178" s="73"/>
    </row>
    <row r="179" spans="1:61">
      <c r="A179" s="3">
        <v>177</v>
      </c>
      <c r="F179" s="12" t="e">
        <f t="shared" si="16"/>
        <v>#DIV/0!</v>
      </c>
      <c r="H179" s="12" t="e">
        <f t="shared" si="17"/>
        <v>#DIV/0!</v>
      </c>
      <c r="K179" s="43"/>
      <c r="M179" s="45" t="s">
        <v>77</v>
      </c>
      <c r="O179" s="46" t="s">
        <v>79</v>
      </c>
      <c r="Q179" s="7">
        <f>VLOOKUP(P179,'握力判定　女性用（変更厳禁）'!$B$11:$C$16,2,TRUE)</f>
        <v>0</v>
      </c>
      <c r="S179" s="7">
        <f>VLOOKUP(R179,'長座位体前屈判定　女性用（変更厳禁）'!$B$11:$C$16,2,TRUE)</f>
        <v>0</v>
      </c>
      <c r="U179" s="7">
        <f>VLOOKUP(T179,'開眼片足立ち判定　女性（変更厳禁）'!$B$11:$C$16,2,TRUE)</f>
        <v>0</v>
      </c>
      <c r="W179" s="7">
        <f>VLOOKUP(V179,'5m歩行判定　女性（変更厳禁）'!$B$11:$C$16,2,TRUE)</f>
        <v>5</v>
      </c>
      <c r="Y179" s="7">
        <f>VLOOKUP(X179,'TUG判定　女性（変更厳禁）'!$B$11:$C$16,2,TRUE)</f>
        <v>5</v>
      </c>
      <c r="AA179" s="58">
        <f>VLOOKUP(Z179,'ファンクショナルリーチ判定　女性（変更厳禁）'!$B$11:$C$16,2,TRUE)</f>
        <v>0</v>
      </c>
      <c r="AB179" s="7">
        <f t="shared" si="14"/>
        <v>10</v>
      </c>
      <c r="AC179" s="63"/>
      <c r="AD179" s="63"/>
      <c r="AE179" s="67"/>
      <c r="AF179" s="61"/>
      <c r="AG179" s="7"/>
      <c r="AH179" s="7"/>
      <c r="AI179" s="7"/>
      <c r="AJ179" s="7"/>
      <c r="AL179" s="51" t="s">
        <v>77</v>
      </c>
      <c r="AN179" s="52" t="s">
        <v>79</v>
      </c>
      <c r="AP179" s="8">
        <f>VLOOKUP(AO179,'握力判定　女性用（変更厳禁）'!$B$11:$C$16,2,TRUE)</f>
        <v>0</v>
      </c>
      <c r="AR179" s="8">
        <f>VLOOKUP(AQ179,'長座位体前屈判定　女性用（変更厳禁）'!$B$11:$C$16,2,TRUE)</f>
        <v>0</v>
      </c>
      <c r="AT179" s="8">
        <f>VLOOKUP(AS179,'開眼片足立ち判定　女性（変更厳禁）'!$B$11:$C$16,2,TRUE)</f>
        <v>0</v>
      </c>
      <c r="AV179" s="8">
        <f>VLOOKUP(AU179,'5m歩行判定　女性（変更厳禁）'!$B$11:$C$16,2,TRUE)</f>
        <v>5</v>
      </c>
      <c r="AX179" s="8">
        <f>VLOOKUP(AW179,'TUG判定　女性（変更厳禁）'!$B$11:$C$16,2,TRUE)</f>
        <v>5</v>
      </c>
      <c r="AZ179" s="8">
        <f>VLOOKUP(AY179,'ファンクショナルリーチ判定　女性（変更厳禁）'!$B$11:$C$16,2,TRUE)</f>
        <v>0</v>
      </c>
      <c r="BA179" s="81">
        <f t="shared" si="15"/>
        <v>10</v>
      </c>
      <c r="BB179" s="70"/>
      <c r="BC179" s="70"/>
      <c r="BD179" s="78"/>
      <c r="BE179" s="69"/>
      <c r="BF179" s="8"/>
      <c r="BG179" s="8"/>
      <c r="BH179" s="8"/>
      <c r="BI179" s="73"/>
    </row>
    <row r="180" spans="1:61">
      <c r="A180" s="3">
        <v>178</v>
      </c>
      <c r="F180" s="12" t="e">
        <f t="shared" si="16"/>
        <v>#DIV/0!</v>
      </c>
      <c r="H180" s="12" t="e">
        <f t="shared" si="17"/>
        <v>#DIV/0!</v>
      </c>
      <c r="K180" s="43"/>
      <c r="M180" s="45" t="s">
        <v>77</v>
      </c>
      <c r="O180" s="46" t="s">
        <v>79</v>
      </c>
      <c r="Q180" s="7">
        <f>VLOOKUP(P180,'握力判定　女性用（変更厳禁）'!$B$11:$C$16,2,TRUE)</f>
        <v>0</v>
      </c>
      <c r="S180" s="7">
        <f>VLOOKUP(R180,'長座位体前屈判定　女性用（変更厳禁）'!$B$11:$C$16,2,TRUE)</f>
        <v>0</v>
      </c>
      <c r="U180" s="7">
        <f>VLOOKUP(T180,'開眼片足立ち判定　女性（変更厳禁）'!$B$11:$C$16,2,TRUE)</f>
        <v>0</v>
      </c>
      <c r="W180" s="7">
        <f>VLOOKUP(V180,'5m歩行判定　女性（変更厳禁）'!$B$11:$C$16,2,TRUE)</f>
        <v>5</v>
      </c>
      <c r="Y180" s="7">
        <f>VLOOKUP(X180,'TUG判定　女性（変更厳禁）'!$B$11:$C$16,2,TRUE)</f>
        <v>5</v>
      </c>
      <c r="AA180" s="58">
        <f>VLOOKUP(Z180,'ファンクショナルリーチ判定　女性（変更厳禁）'!$B$11:$C$16,2,TRUE)</f>
        <v>0</v>
      </c>
      <c r="AB180" s="7">
        <f t="shared" si="14"/>
        <v>10</v>
      </c>
      <c r="AC180" s="63"/>
      <c r="AD180" s="63"/>
      <c r="AE180" s="67"/>
      <c r="AF180" s="61"/>
      <c r="AG180" s="7"/>
      <c r="AH180" s="7"/>
      <c r="AI180" s="7"/>
      <c r="AJ180" s="7"/>
      <c r="AL180" s="51" t="s">
        <v>77</v>
      </c>
      <c r="AN180" s="52" t="s">
        <v>79</v>
      </c>
      <c r="AP180" s="8">
        <f>VLOOKUP(AO180,'握力判定　女性用（変更厳禁）'!$B$11:$C$16,2,TRUE)</f>
        <v>0</v>
      </c>
      <c r="AR180" s="8">
        <f>VLOOKUP(AQ180,'長座位体前屈判定　女性用（変更厳禁）'!$B$11:$C$16,2,TRUE)</f>
        <v>0</v>
      </c>
      <c r="AT180" s="8">
        <f>VLOOKUP(AS180,'開眼片足立ち判定　女性（変更厳禁）'!$B$11:$C$16,2,TRUE)</f>
        <v>0</v>
      </c>
      <c r="AV180" s="8">
        <f>VLOOKUP(AU180,'5m歩行判定　女性（変更厳禁）'!$B$11:$C$16,2,TRUE)</f>
        <v>5</v>
      </c>
      <c r="AX180" s="8">
        <f>VLOOKUP(AW180,'TUG判定　女性（変更厳禁）'!$B$11:$C$16,2,TRUE)</f>
        <v>5</v>
      </c>
      <c r="AZ180" s="8">
        <f>VLOOKUP(AY180,'ファンクショナルリーチ判定　女性（変更厳禁）'!$B$11:$C$16,2,TRUE)</f>
        <v>0</v>
      </c>
      <c r="BA180" s="81">
        <f t="shared" si="15"/>
        <v>10</v>
      </c>
      <c r="BB180" s="70"/>
      <c r="BC180" s="70"/>
      <c r="BD180" s="78"/>
      <c r="BE180" s="69"/>
      <c r="BF180" s="8"/>
      <c r="BG180" s="8"/>
      <c r="BH180" s="8"/>
      <c r="BI180" s="73"/>
    </row>
    <row r="181" spans="1:61">
      <c r="A181" s="3">
        <v>179</v>
      </c>
      <c r="F181" s="12" t="e">
        <f t="shared" si="16"/>
        <v>#DIV/0!</v>
      </c>
      <c r="H181" s="12" t="e">
        <f t="shared" si="17"/>
        <v>#DIV/0!</v>
      </c>
      <c r="K181" s="43"/>
      <c r="M181" s="45" t="s">
        <v>77</v>
      </c>
      <c r="O181" s="46" t="s">
        <v>79</v>
      </c>
      <c r="Q181" s="7">
        <f>VLOOKUP(P181,'握力判定　女性用（変更厳禁）'!$B$11:$C$16,2,TRUE)</f>
        <v>0</v>
      </c>
      <c r="S181" s="7">
        <f>VLOOKUP(R181,'長座位体前屈判定　女性用（変更厳禁）'!$B$11:$C$16,2,TRUE)</f>
        <v>0</v>
      </c>
      <c r="U181" s="7">
        <f>VLOOKUP(T181,'開眼片足立ち判定　女性（変更厳禁）'!$B$11:$C$16,2,TRUE)</f>
        <v>0</v>
      </c>
      <c r="W181" s="7">
        <f>VLOOKUP(V181,'5m歩行判定　女性（変更厳禁）'!$B$11:$C$16,2,TRUE)</f>
        <v>5</v>
      </c>
      <c r="Y181" s="7">
        <f>VLOOKUP(X181,'TUG判定　女性（変更厳禁）'!$B$11:$C$16,2,TRUE)</f>
        <v>5</v>
      </c>
      <c r="AA181" s="58">
        <f>VLOOKUP(Z181,'ファンクショナルリーチ判定　女性（変更厳禁）'!$B$11:$C$16,2,TRUE)</f>
        <v>0</v>
      </c>
      <c r="AB181" s="7">
        <f t="shared" si="14"/>
        <v>10</v>
      </c>
      <c r="AC181" s="63"/>
      <c r="AD181" s="63"/>
      <c r="AE181" s="67"/>
      <c r="AF181" s="61"/>
      <c r="AG181" s="7"/>
      <c r="AH181" s="7"/>
      <c r="AI181" s="7"/>
      <c r="AJ181" s="7"/>
      <c r="AL181" s="51" t="s">
        <v>77</v>
      </c>
      <c r="AN181" s="52" t="s">
        <v>79</v>
      </c>
      <c r="AP181" s="8">
        <f>VLOOKUP(AO181,'握力判定　女性用（変更厳禁）'!$B$11:$C$16,2,TRUE)</f>
        <v>0</v>
      </c>
      <c r="AR181" s="8">
        <f>VLOOKUP(AQ181,'長座位体前屈判定　女性用（変更厳禁）'!$B$11:$C$16,2,TRUE)</f>
        <v>0</v>
      </c>
      <c r="AT181" s="8">
        <f>VLOOKUP(AS181,'開眼片足立ち判定　女性（変更厳禁）'!$B$11:$C$16,2,TRUE)</f>
        <v>0</v>
      </c>
      <c r="AV181" s="8">
        <f>VLOOKUP(AU181,'5m歩行判定　女性（変更厳禁）'!$B$11:$C$16,2,TRUE)</f>
        <v>5</v>
      </c>
      <c r="AX181" s="8">
        <f>VLOOKUP(AW181,'TUG判定　女性（変更厳禁）'!$B$11:$C$16,2,TRUE)</f>
        <v>5</v>
      </c>
      <c r="AZ181" s="8">
        <f>VLOOKUP(AY181,'ファンクショナルリーチ判定　女性（変更厳禁）'!$B$11:$C$16,2,TRUE)</f>
        <v>0</v>
      </c>
      <c r="BA181" s="81">
        <f t="shared" si="15"/>
        <v>10</v>
      </c>
      <c r="BB181" s="70"/>
      <c r="BC181" s="70"/>
      <c r="BD181" s="78"/>
      <c r="BE181" s="69"/>
      <c r="BF181" s="8"/>
      <c r="BG181" s="8"/>
      <c r="BH181" s="8"/>
      <c r="BI181" s="73"/>
    </row>
    <row r="182" spans="1:61">
      <c r="A182" s="3">
        <v>180</v>
      </c>
      <c r="F182" s="12" t="e">
        <f t="shared" si="16"/>
        <v>#DIV/0!</v>
      </c>
      <c r="H182" s="12" t="e">
        <f t="shared" si="17"/>
        <v>#DIV/0!</v>
      </c>
      <c r="K182" s="43"/>
      <c r="M182" s="45" t="s">
        <v>77</v>
      </c>
      <c r="O182" s="46" t="s">
        <v>79</v>
      </c>
      <c r="Q182" s="7">
        <f>VLOOKUP(P182,'握力判定　女性用（変更厳禁）'!$B$11:$C$16,2,TRUE)</f>
        <v>0</v>
      </c>
      <c r="S182" s="7">
        <f>VLOOKUP(R182,'長座位体前屈判定　女性用（変更厳禁）'!$B$11:$C$16,2,TRUE)</f>
        <v>0</v>
      </c>
      <c r="U182" s="7">
        <f>VLOOKUP(T182,'開眼片足立ち判定　女性（変更厳禁）'!$B$11:$C$16,2,TRUE)</f>
        <v>0</v>
      </c>
      <c r="W182" s="7">
        <f>VLOOKUP(V182,'5m歩行判定　女性（変更厳禁）'!$B$11:$C$16,2,TRUE)</f>
        <v>5</v>
      </c>
      <c r="Y182" s="7">
        <f>VLOOKUP(X182,'TUG判定　女性（変更厳禁）'!$B$11:$C$16,2,TRUE)</f>
        <v>5</v>
      </c>
      <c r="AA182" s="58">
        <f>VLOOKUP(Z182,'ファンクショナルリーチ判定　女性（変更厳禁）'!$B$11:$C$16,2,TRUE)</f>
        <v>0</v>
      </c>
      <c r="AB182" s="7">
        <f t="shared" si="14"/>
        <v>10</v>
      </c>
      <c r="AC182" s="63"/>
      <c r="AD182" s="63"/>
      <c r="AE182" s="67"/>
      <c r="AF182" s="61"/>
      <c r="AG182" s="7"/>
      <c r="AH182" s="7"/>
      <c r="AI182" s="7"/>
      <c r="AJ182" s="7"/>
      <c r="AL182" s="51" t="s">
        <v>77</v>
      </c>
      <c r="AN182" s="52" t="s">
        <v>79</v>
      </c>
      <c r="AP182" s="8">
        <f>VLOOKUP(AO182,'握力判定　女性用（変更厳禁）'!$B$11:$C$16,2,TRUE)</f>
        <v>0</v>
      </c>
      <c r="AR182" s="8">
        <f>VLOOKUP(AQ182,'長座位体前屈判定　女性用（変更厳禁）'!$B$11:$C$16,2,TRUE)</f>
        <v>0</v>
      </c>
      <c r="AT182" s="8">
        <f>VLOOKUP(AS182,'開眼片足立ち判定　女性（変更厳禁）'!$B$11:$C$16,2,TRUE)</f>
        <v>0</v>
      </c>
      <c r="AV182" s="8">
        <f>VLOOKUP(AU182,'5m歩行判定　女性（変更厳禁）'!$B$11:$C$16,2,TRUE)</f>
        <v>5</v>
      </c>
      <c r="AX182" s="8">
        <f>VLOOKUP(AW182,'TUG判定　女性（変更厳禁）'!$B$11:$C$16,2,TRUE)</f>
        <v>5</v>
      </c>
      <c r="AZ182" s="8">
        <f>VLOOKUP(AY182,'ファンクショナルリーチ判定　女性（変更厳禁）'!$B$11:$C$16,2,TRUE)</f>
        <v>0</v>
      </c>
      <c r="BA182" s="81">
        <f t="shared" si="15"/>
        <v>10</v>
      </c>
      <c r="BB182" s="70"/>
      <c r="BC182" s="70"/>
      <c r="BD182" s="78"/>
      <c r="BE182" s="69"/>
      <c r="BF182" s="8"/>
      <c r="BG182" s="8"/>
      <c r="BH182" s="8"/>
      <c r="BI182" s="73"/>
    </row>
    <row r="183" spans="1:61">
      <c r="A183" s="3">
        <v>181</v>
      </c>
      <c r="F183" s="12" t="e">
        <f t="shared" si="16"/>
        <v>#DIV/0!</v>
      </c>
      <c r="H183" s="12" t="e">
        <f t="shared" si="17"/>
        <v>#DIV/0!</v>
      </c>
      <c r="K183" s="43"/>
      <c r="M183" s="45" t="s">
        <v>77</v>
      </c>
      <c r="O183" s="46" t="s">
        <v>79</v>
      </c>
      <c r="Q183" s="7">
        <f>VLOOKUP(P183,'握力判定　女性用（変更厳禁）'!$B$11:$C$16,2,TRUE)</f>
        <v>0</v>
      </c>
      <c r="S183" s="7">
        <f>VLOOKUP(R183,'長座位体前屈判定　女性用（変更厳禁）'!$B$11:$C$16,2,TRUE)</f>
        <v>0</v>
      </c>
      <c r="U183" s="7">
        <f>VLOOKUP(T183,'開眼片足立ち判定　女性（変更厳禁）'!$B$11:$C$16,2,TRUE)</f>
        <v>0</v>
      </c>
      <c r="W183" s="7">
        <f>VLOOKUP(V183,'5m歩行判定　女性（変更厳禁）'!$B$11:$C$16,2,TRUE)</f>
        <v>5</v>
      </c>
      <c r="Y183" s="7">
        <f>VLOOKUP(X183,'TUG判定　女性（変更厳禁）'!$B$11:$C$16,2,TRUE)</f>
        <v>5</v>
      </c>
      <c r="AA183" s="58">
        <f>VLOOKUP(Z183,'ファンクショナルリーチ判定　女性（変更厳禁）'!$B$11:$C$16,2,TRUE)</f>
        <v>0</v>
      </c>
      <c r="AB183" s="7">
        <f t="shared" si="14"/>
        <v>10</v>
      </c>
      <c r="AC183" s="63"/>
      <c r="AD183" s="63"/>
      <c r="AE183" s="67"/>
      <c r="AF183" s="61"/>
      <c r="AG183" s="7"/>
      <c r="AH183" s="7"/>
      <c r="AI183" s="7"/>
      <c r="AJ183" s="7"/>
      <c r="AL183" s="51" t="s">
        <v>77</v>
      </c>
      <c r="AN183" s="52" t="s">
        <v>79</v>
      </c>
      <c r="AP183" s="8">
        <f>VLOOKUP(AO183,'握力判定　女性用（変更厳禁）'!$B$11:$C$16,2,TRUE)</f>
        <v>0</v>
      </c>
      <c r="AR183" s="8">
        <f>VLOOKUP(AQ183,'長座位体前屈判定　女性用（変更厳禁）'!$B$11:$C$16,2,TRUE)</f>
        <v>0</v>
      </c>
      <c r="AT183" s="8">
        <f>VLOOKUP(AS183,'開眼片足立ち判定　女性（変更厳禁）'!$B$11:$C$16,2,TRUE)</f>
        <v>0</v>
      </c>
      <c r="AV183" s="8">
        <f>VLOOKUP(AU183,'5m歩行判定　女性（変更厳禁）'!$B$11:$C$16,2,TRUE)</f>
        <v>5</v>
      </c>
      <c r="AX183" s="8">
        <f>VLOOKUP(AW183,'TUG判定　女性（変更厳禁）'!$B$11:$C$16,2,TRUE)</f>
        <v>5</v>
      </c>
      <c r="AZ183" s="8">
        <f>VLOOKUP(AY183,'ファンクショナルリーチ判定　女性（変更厳禁）'!$B$11:$C$16,2,TRUE)</f>
        <v>0</v>
      </c>
      <c r="BA183" s="81">
        <f t="shared" si="15"/>
        <v>10</v>
      </c>
      <c r="BB183" s="70"/>
      <c r="BC183" s="70"/>
      <c r="BD183" s="78"/>
      <c r="BE183" s="69"/>
      <c r="BF183" s="8"/>
      <c r="BG183" s="8"/>
      <c r="BH183" s="8"/>
      <c r="BI183" s="73"/>
    </row>
    <row r="184" spans="1:61">
      <c r="A184" s="3">
        <v>182</v>
      </c>
      <c r="F184" s="12" t="e">
        <f t="shared" si="16"/>
        <v>#DIV/0!</v>
      </c>
      <c r="H184" s="12" t="e">
        <f t="shared" si="17"/>
        <v>#DIV/0!</v>
      </c>
      <c r="K184" s="43"/>
      <c r="M184" s="45" t="s">
        <v>77</v>
      </c>
      <c r="O184" s="46" t="s">
        <v>79</v>
      </c>
      <c r="Q184" s="7">
        <f>VLOOKUP(P184,'握力判定　女性用（変更厳禁）'!$B$11:$C$16,2,TRUE)</f>
        <v>0</v>
      </c>
      <c r="S184" s="7">
        <f>VLOOKUP(R184,'長座位体前屈判定　女性用（変更厳禁）'!$B$11:$C$16,2,TRUE)</f>
        <v>0</v>
      </c>
      <c r="U184" s="7">
        <f>VLOOKUP(T184,'開眼片足立ち判定　女性（変更厳禁）'!$B$11:$C$16,2,TRUE)</f>
        <v>0</v>
      </c>
      <c r="W184" s="7">
        <f>VLOOKUP(V184,'5m歩行判定　女性（変更厳禁）'!$B$11:$C$16,2,TRUE)</f>
        <v>5</v>
      </c>
      <c r="Y184" s="7">
        <f>VLOOKUP(X184,'TUG判定　女性（変更厳禁）'!$B$11:$C$16,2,TRUE)</f>
        <v>5</v>
      </c>
      <c r="AA184" s="58">
        <f>VLOOKUP(Z184,'ファンクショナルリーチ判定　女性（変更厳禁）'!$B$11:$C$16,2,TRUE)</f>
        <v>0</v>
      </c>
      <c r="AB184" s="7">
        <f t="shared" si="14"/>
        <v>10</v>
      </c>
      <c r="AC184" s="63"/>
      <c r="AD184" s="63"/>
      <c r="AE184" s="67"/>
      <c r="AF184" s="61"/>
      <c r="AG184" s="7"/>
      <c r="AH184" s="7"/>
      <c r="AI184" s="7"/>
      <c r="AJ184" s="7"/>
      <c r="AL184" s="51" t="s">
        <v>77</v>
      </c>
      <c r="AN184" s="52" t="s">
        <v>79</v>
      </c>
      <c r="AP184" s="8">
        <f>VLOOKUP(AO184,'握力判定　女性用（変更厳禁）'!$B$11:$C$16,2,TRUE)</f>
        <v>0</v>
      </c>
      <c r="AR184" s="8">
        <f>VLOOKUP(AQ184,'長座位体前屈判定　女性用（変更厳禁）'!$B$11:$C$16,2,TRUE)</f>
        <v>0</v>
      </c>
      <c r="AT184" s="8">
        <f>VLOOKUP(AS184,'開眼片足立ち判定　女性（変更厳禁）'!$B$11:$C$16,2,TRUE)</f>
        <v>0</v>
      </c>
      <c r="AV184" s="8">
        <f>VLOOKUP(AU184,'5m歩行判定　女性（変更厳禁）'!$B$11:$C$16,2,TRUE)</f>
        <v>5</v>
      </c>
      <c r="AX184" s="8">
        <f>VLOOKUP(AW184,'TUG判定　女性（変更厳禁）'!$B$11:$C$16,2,TRUE)</f>
        <v>5</v>
      </c>
      <c r="AZ184" s="8">
        <f>VLOOKUP(AY184,'ファンクショナルリーチ判定　女性（変更厳禁）'!$B$11:$C$16,2,TRUE)</f>
        <v>0</v>
      </c>
      <c r="BA184" s="81">
        <f t="shared" si="15"/>
        <v>10</v>
      </c>
      <c r="BB184" s="70"/>
      <c r="BC184" s="70"/>
      <c r="BD184" s="78"/>
      <c r="BE184" s="69"/>
      <c r="BF184" s="8"/>
      <c r="BG184" s="8"/>
      <c r="BH184" s="8"/>
      <c r="BI184" s="73"/>
    </row>
    <row r="185" spans="1:61">
      <c r="A185" s="3">
        <v>183</v>
      </c>
      <c r="F185" s="12" t="e">
        <f t="shared" si="16"/>
        <v>#DIV/0!</v>
      </c>
      <c r="H185" s="12" t="e">
        <f t="shared" si="17"/>
        <v>#DIV/0!</v>
      </c>
      <c r="K185" s="43"/>
      <c r="M185" s="45" t="s">
        <v>77</v>
      </c>
      <c r="O185" s="46" t="s">
        <v>79</v>
      </c>
      <c r="Q185" s="7">
        <f>VLOOKUP(P185,'握力判定　女性用（変更厳禁）'!$B$11:$C$16,2,TRUE)</f>
        <v>0</v>
      </c>
      <c r="S185" s="7">
        <f>VLOOKUP(R185,'長座位体前屈判定　女性用（変更厳禁）'!$B$11:$C$16,2,TRUE)</f>
        <v>0</v>
      </c>
      <c r="U185" s="7">
        <f>VLOOKUP(T185,'開眼片足立ち判定　女性（変更厳禁）'!$B$11:$C$16,2,TRUE)</f>
        <v>0</v>
      </c>
      <c r="W185" s="7">
        <f>VLOOKUP(V185,'5m歩行判定　女性（変更厳禁）'!$B$11:$C$16,2,TRUE)</f>
        <v>5</v>
      </c>
      <c r="Y185" s="7">
        <f>VLOOKUP(X185,'TUG判定　女性（変更厳禁）'!$B$11:$C$16,2,TRUE)</f>
        <v>5</v>
      </c>
      <c r="AA185" s="58">
        <f>VLOOKUP(Z185,'ファンクショナルリーチ判定　女性（変更厳禁）'!$B$11:$C$16,2,TRUE)</f>
        <v>0</v>
      </c>
      <c r="AB185" s="7">
        <f t="shared" si="14"/>
        <v>10</v>
      </c>
      <c r="AC185" s="63"/>
      <c r="AD185" s="63"/>
      <c r="AE185" s="67"/>
      <c r="AF185" s="61"/>
      <c r="AG185" s="7"/>
      <c r="AH185" s="7"/>
      <c r="AI185" s="7"/>
      <c r="AJ185" s="7"/>
      <c r="AL185" s="51" t="s">
        <v>77</v>
      </c>
      <c r="AN185" s="52" t="s">
        <v>79</v>
      </c>
      <c r="AP185" s="8">
        <f>VLOOKUP(AO185,'握力判定　女性用（変更厳禁）'!$B$11:$C$16,2,TRUE)</f>
        <v>0</v>
      </c>
      <c r="AR185" s="8">
        <f>VLOOKUP(AQ185,'長座位体前屈判定　女性用（変更厳禁）'!$B$11:$C$16,2,TRUE)</f>
        <v>0</v>
      </c>
      <c r="AT185" s="8">
        <f>VLOOKUP(AS185,'開眼片足立ち判定　女性（変更厳禁）'!$B$11:$C$16,2,TRUE)</f>
        <v>0</v>
      </c>
      <c r="AV185" s="8">
        <f>VLOOKUP(AU185,'5m歩行判定　女性（変更厳禁）'!$B$11:$C$16,2,TRUE)</f>
        <v>5</v>
      </c>
      <c r="AX185" s="8">
        <f>VLOOKUP(AW185,'TUG判定　女性（変更厳禁）'!$B$11:$C$16,2,TRUE)</f>
        <v>5</v>
      </c>
      <c r="AZ185" s="8">
        <f>VLOOKUP(AY185,'ファンクショナルリーチ判定　女性（変更厳禁）'!$B$11:$C$16,2,TRUE)</f>
        <v>0</v>
      </c>
      <c r="BA185" s="81">
        <f t="shared" si="15"/>
        <v>10</v>
      </c>
      <c r="BB185" s="70"/>
      <c r="BC185" s="70"/>
      <c r="BD185" s="78"/>
      <c r="BE185" s="69"/>
      <c r="BF185" s="8"/>
      <c r="BG185" s="8"/>
      <c r="BH185" s="8"/>
      <c r="BI185" s="73"/>
    </row>
    <row r="186" spans="1:61">
      <c r="A186" s="3">
        <v>184</v>
      </c>
      <c r="F186" s="12" t="e">
        <f t="shared" si="16"/>
        <v>#DIV/0!</v>
      </c>
      <c r="H186" s="12" t="e">
        <f t="shared" si="17"/>
        <v>#DIV/0!</v>
      </c>
      <c r="K186" s="43"/>
      <c r="M186" s="45" t="s">
        <v>77</v>
      </c>
      <c r="O186" s="46" t="s">
        <v>79</v>
      </c>
      <c r="Q186" s="7">
        <f>VLOOKUP(P186,'握力判定　女性用（変更厳禁）'!$B$11:$C$16,2,TRUE)</f>
        <v>0</v>
      </c>
      <c r="S186" s="7">
        <f>VLOOKUP(R186,'長座位体前屈判定　女性用（変更厳禁）'!$B$11:$C$16,2,TRUE)</f>
        <v>0</v>
      </c>
      <c r="U186" s="7">
        <f>VLOOKUP(T186,'開眼片足立ち判定　女性（変更厳禁）'!$B$11:$C$16,2,TRUE)</f>
        <v>0</v>
      </c>
      <c r="W186" s="7">
        <f>VLOOKUP(V186,'5m歩行判定　女性（変更厳禁）'!$B$11:$C$16,2,TRUE)</f>
        <v>5</v>
      </c>
      <c r="Y186" s="7">
        <f>VLOOKUP(X186,'TUG判定　女性（変更厳禁）'!$B$11:$C$16,2,TRUE)</f>
        <v>5</v>
      </c>
      <c r="AA186" s="58">
        <f>VLOOKUP(Z186,'ファンクショナルリーチ判定　女性（変更厳禁）'!$B$11:$C$16,2,TRUE)</f>
        <v>0</v>
      </c>
      <c r="AB186" s="7">
        <f t="shared" si="14"/>
        <v>10</v>
      </c>
      <c r="AC186" s="63"/>
      <c r="AD186" s="63"/>
      <c r="AE186" s="67"/>
      <c r="AF186" s="61"/>
      <c r="AG186" s="7"/>
      <c r="AH186" s="7"/>
      <c r="AI186" s="7"/>
      <c r="AJ186" s="7"/>
      <c r="AL186" s="51" t="s">
        <v>77</v>
      </c>
      <c r="AN186" s="52" t="s">
        <v>79</v>
      </c>
      <c r="AP186" s="8">
        <f>VLOOKUP(AO186,'握力判定　女性用（変更厳禁）'!$B$11:$C$16,2,TRUE)</f>
        <v>0</v>
      </c>
      <c r="AR186" s="8">
        <f>VLOOKUP(AQ186,'長座位体前屈判定　女性用（変更厳禁）'!$B$11:$C$16,2,TRUE)</f>
        <v>0</v>
      </c>
      <c r="AT186" s="8">
        <f>VLOOKUP(AS186,'開眼片足立ち判定　女性（変更厳禁）'!$B$11:$C$16,2,TRUE)</f>
        <v>0</v>
      </c>
      <c r="AV186" s="8">
        <f>VLOOKUP(AU186,'5m歩行判定　女性（変更厳禁）'!$B$11:$C$16,2,TRUE)</f>
        <v>5</v>
      </c>
      <c r="AX186" s="8">
        <f>VLOOKUP(AW186,'TUG判定　女性（変更厳禁）'!$B$11:$C$16,2,TRUE)</f>
        <v>5</v>
      </c>
      <c r="AZ186" s="8">
        <f>VLOOKUP(AY186,'ファンクショナルリーチ判定　女性（変更厳禁）'!$B$11:$C$16,2,TRUE)</f>
        <v>0</v>
      </c>
      <c r="BA186" s="81">
        <f t="shared" si="15"/>
        <v>10</v>
      </c>
      <c r="BB186" s="70"/>
      <c r="BC186" s="70"/>
      <c r="BD186" s="78"/>
      <c r="BE186" s="69"/>
      <c r="BF186" s="8"/>
      <c r="BG186" s="8"/>
      <c r="BH186" s="8"/>
      <c r="BI186" s="73"/>
    </row>
    <row r="187" spans="1:61">
      <c r="A187" s="3">
        <v>185</v>
      </c>
      <c r="F187" s="12" t="e">
        <f t="shared" si="16"/>
        <v>#DIV/0!</v>
      </c>
      <c r="H187" s="12" t="e">
        <f t="shared" si="17"/>
        <v>#DIV/0!</v>
      </c>
      <c r="K187" s="43"/>
      <c r="M187" s="45" t="s">
        <v>77</v>
      </c>
      <c r="O187" s="46" t="s">
        <v>79</v>
      </c>
      <c r="Q187" s="7">
        <f>VLOOKUP(P187,'握力判定　女性用（変更厳禁）'!$B$11:$C$16,2,TRUE)</f>
        <v>0</v>
      </c>
      <c r="S187" s="7">
        <f>VLOOKUP(R187,'長座位体前屈判定　女性用（変更厳禁）'!$B$11:$C$16,2,TRUE)</f>
        <v>0</v>
      </c>
      <c r="U187" s="7">
        <f>VLOOKUP(T187,'開眼片足立ち判定　女性（変更厳禁）'!$B$11:$C$16,2,TRUE)</f>
        <v>0</v>
      </c>
      <c r="W187" s="7">
        <f>VLOOKUP(V187,'5m歩行判定　女性（変更厳禁）'!$B$11:$C$16,2,TRUE)</f>
        <v>5</v>
      </c>
      <c r="Y187" s="7">
        <f>VLOOKUP(X187,'TUG判定　女性（変更厳禁）'!$B$11:$C$16,2,TRUE)</f>
        <v>5</v>
      </c>
      <c r="AA187" s="58">
        <f>VLOOKUP(Z187,'ファンクショナルリーチ判定　女性（変更厳禁）'!$B$11:$C$16,2,TRUE)</f>
        <v>0</v>
      </c>
      <c r="AB187" s="7">
        <f t="shared" si="14"/>
        <v>10</v>
      </c>
      <c r="AC187" s="63"/>
      <c r="AD187" s="63"/>
      <c r="AE187" s="67"/>
      <c r="AF187" s="61"/>
      <c r="AG187" s="7"/>
      <c r="AH187" s="7"/>
      <c r="AI187" s="7"/>
      <c r="AJ187" s="7"/>
      <c r="AL187" s="51" t="s">
        <v>77</v>
      </c>
      <c r="AN187" s="52" t="s">
        <v>79</v>
      </c>
      <c r="AP187" s="8">
        <f>VLOOKUP(AO187,'握力判定　女性用（変更厳禁）'!$B$11:$C$16,2,TRUE)</f>
        <v>0</v>
      </c>
      <c r="AR187" s="8">
        <f>VLOOKUP(AQ187,'長座位体前屈判定　女性用（変更厳禁）'!$B$11:$C$16,2,TRUE)</f>
        <v>0</v>
      </c>
      <c r="AT187" s="8">
        <f>VLOOKUP(AS187,'開眼片足立ち判定　女性（変更厳禁）'!$B$11:$C$16,2,TRUE)</f>
        <v>0</v>
      </c>
      <c r="AV187" s="8">
        <f>VLOOKUP(AU187,'5m歩行判定　女性（変更厳禁）'!$B$11:$C$16,2,TRUE)</f>
        <v>5</v>
      </c>
      <c r="AX187" s="8">
        <f>VLOOKUP(AW187,'TUG判定　女性（変更厳禁）'!$B$11:$C$16,2,TRUE)</f>
        <v>5</v>
      </c>
      <c r="AZ187" s="8">
        <f>VLOOKUP(AY187,'ファンクショナルリーチ判定　女性（変更厳禁）'!$B$11:$C$16,2,TRUE)</f>
        <v>0</v>
      </c>
      <c r="BA187" s="81">
        <f t="shared" si="15"/>
        <v>10</v>
      </c>
      <c r="BB187" s="70"/>
      <c r="BC187" s="70"/>
      <c r="BD187" s="78"/>
      <c r="BE187" s="69"/>
      <c r="BF187" s="8"/>
      <c r="BG187" s="8"/>
      <c r="BH187" s="8"/>
      <c r="BI187" s="73"/>
    </row>
    <row r="188" spans="1:61">
      <c r="A188" s="3">
        <v>186</v>
      </c>
      <c r="F188" s="12" t="e">
        <f t="shared" si="16"/>
        <v>#DIV/0!</v>
      </c>
      <c r="H188" s="12" t="e">
        <f t="shared" si="17"/>
        <v>#DIV/0!</v>
      </c>
      <c r="K188" s="43"/>
      <c r="M188" s="45" t="s">
        <v>77</v>
      </c>
      <c r="O188" s="46" t="s">
        <v>79</v>
      </c>
      <c r="Q188" s="7">
        <f>VLOOKUP(P188,'握力判定　女性用（変更厳禁）'!$B$11:$C$16,2,TRUE)</f>
        <v>0</v>
      </c>
      <c r="S188" s="7">
        <f>VLOOKUP(R188,'長座位体前屈判定　女性用（変更厳禁）'!$B$11:$C$16,2,TRUE)</f>
        <v>0</v>
      </c>
      <c r="U188" s="7">
        <f>VLOOKUP(T188,'開眼片足立ち判定　女性（変更厳禁）'!$B$11:$C$16,2,TRUE)</f>
        <v>0</v>
      </c>
      <c r="W188" s="7">
        <f>VLOOKUP(V188,'5m歩行判定　女性（変更厳禁）'!$B$11:$C$16,2,TRUE)</f>
        <v>5</v>
      </c>
      <c r="Y188" s="7">
        <f>VLOOKUP(X188,'TUG判定　女性（変更厳禁）'!$B$11:$C$16,2,TRUE)</f>
        <v>5</v>
      </c>
      <c r="AA188" s="58">
        <f>VLOOKUP(Z188,'ファンクショナルリーチ判定　女性（変更厳禁）'!$B$11:$C$16,2,TRUE)</f>
        <v>0</v>
      </c>
      <c r="AB188" s="7">
        <f t="shared" si="14"/>
        <v>10</v>
      </c>
      <c r="AC188" s="63"/>
      <c r="AD188" s="63"/>
      <c r="AE188" s="67"/>
      <c r="AF188" s="61"/>
      <c r="AG188" s="7"/>
      <c r="AH188" s="7"/>
      <c r="AI188" s="7"/>
      <c r="AJ188" s="7"/>
      <c r="AL188" s="51" t="s">
        <v>77</v>
      </c>
      <c r="AN188" s="52" t="s">
        <v>79</v>
      </c>
      <c r="AP188" s="8">
        <f>VLOOKUP(AO188,'握力判定　女性用（変更厳禁）'!$B$11:$C$16,2,TRUE)</f>
        <v>0</v>
      </c>
      <c r="AR188" s="8">
        <f>VLOOKUP(AQ188,'長座位体前屈判定　女性用（変更厳禁）'!$B$11:$C$16,2,TRUE)</f>
        <v>0</v>
      </c>
      <c r="AT188" s="8">
        <f>VLOOKUP(AS188,'開眼片足立ち判定　女性（変更厳禁）'!$B$11:$C$16,2,TRUE)</f>
        <v>0</v>
      </c>
      <c r="AV188" s="8">
        <f>VLOOKUP(AU188,'5m歩行判定　女性（変更厳禁）'!$B$11:$C$16,2,TRUE)</f>
        <v>5</v>
      </c>
      <c r="AX188" s="8">
        <f>VLOOKUP(AW188,'TUG判定　女性（変更厳禁）'!$B$11:$C$16,2,TRUE)</f>
        <v>5</v>
      </c>
      <c r="AZ188" s="8">
        <f>VLOOKUP(AY188,'ファンクショナルリーチ判定　女性（変更厳禁）'!$B$11:$C$16,2,TRUE)</f>
        <v>0</v>
      </c>
      <c r="BA188" s="81">
        <f t="shared" si="15"/>
        <v>10</v>
      </c>
      <c r="BB188" s="70"/>
      <c r="BC188" s="70"/>
      <c r="BD188" s="78"/>
      <c r="BE188" s="69"/>
      <c r="BF188" s="8"/>
      <c r="BG188" s="8"/>
      <c r="BH188" s="8"/>
      <c r="BI188" s="73"/>
    </row>
    <row r="189" spans="1:61">
      <c r="A189" s="3">
        <v>187</v>
      </c>
      <c r="F189" s="12" t="e">
        <f t="shared" si="16"/>
        <v>#DIV/0!</v>
      </c>
      <c r="H189" s="12" t="e">
        <f t="shared" si="17"/>
        <v>#DIV/0!</v>
      </c>
      <c r="K189" s="43"/>
      <c r="M189" s="45" t="s">
        <v>77</v>
      </c>
      <c r="O189" s="46" t="s">
        <v>79</v>
      </c>
      <c r="Q189" s="7">
        <f>VLOOKUP(P189,'握力判定　女性用（変更厳禁）'!$B$11:$C$16,2,TRUE)</f>
        <v>0</v>
      </c>
      <c r="S189" s="7">
        <f>VLOOKUP(R189,'長座位体前屈判定　女性用（変更厳禁）'!$B$11:$C$16,2,TRUE)</f>
        <v>0</v>
      </c>
      <c r="U189" s="7">
        <f>VLOOKUP(T189,'開眼片足立ち判定　女性（変更厳禁）'!$B$11:$C$16,2,TRUE)</f>
        <v>0</v>
      </c>
      <c r="W189" s="7">
        <f>VLOOKUP(V189,'5m歩行判定　女性（変更厳禁）'!$B$11:$C$16,2,TRUE)</f>
        <v>5</v>
      </c>
      <c r="Y189" s="7">
        <f>VLOOKUP(X189,'TUG判定　女性（変更厳禁）'!$B$11:$C$16,2,TRUE)</f>
        <v>5</v>
      </c>
      <c r="AA189" s="58">
        <f>VLOOKUP(Z189,'ファンクショナルリーチ判定　女性（変更厳禁）'!$B$11:$C$16,2,TRUE)</f>
        <v>0</v>
      </c>
      <c r="AB189" s="7">
        <f t="shared" si="14"/>
        <v>10</v>
      </c>
      <c r="AC189" s="63"/>
      <c r="AD189" s="63"/>
      <c r="AE189" s="67"/>
      <c r="AF189" s="61"/>
      <c r="AG189" s="7"/>
      <c r="AH189" s="7"/>
      <c r="AI189" s="7"/>
      <c r="AJ189" s="7"/>
      <c r="AL189" s="51" t="s">
        <v>77</v>
      </c>
      <c r="AN189" s="52" t="s">
        <v>79</v>
      </c>
      <c r="AP189" s="8">
        <f>VLOOKUP(AO189,'握力判定　女性用（変更厳禁）'!$B$11:$C$16,2,TRUE)</f>
        <v>0</v>
      </c>
      <c r="AR189" s="8">
        <f>VLOOKUP(AQ189,'長座位体前屈判定　女性用（変更厳禁）'!$B$11:$C$16,2,TRUE)</f>
        <v>0</v>
      </c>
      <c r="AT189" s="8">
        <f>VLOOKUP(AS189,'開眼片足立ち判定　女性（変更厳禁）'!$B$11:$C$16,2,TRUE)</f>
        <v>0</v>
      </c>
      <c r="AV189" s="8">
        <f>VLOOKUP(AU189,'5m歩行判定　女性（変更厳禁）'!$B$11:$C$16,2,TRUE)</f>
        <v>5</v>
      </c>
      <c r="AX189" s="8">
        <f>VLOOKUP(AW189,'TUG判定　女性（変更厳禁）'!$B$11:$C$16,2,TRUE)</f>
        <v>5</v>
      </c>
      <c r="AZ189" s="8">
        <f>VLOOKUP(AY189,'ファンクショナルリーチ判定　女性（変更厳禁）'!$B$11:$C$16,2,TRUE)</f>
        <v>0</v>
      </c>
      <c r="BA189" s="81">
        <f t="shared" si="15"/>
        <v>10</v>
      </c>
      <c r="BB189" s="70"/>
      <c r="BC189" s="70"/>
      <c r="BD189" s="78"/>
      <c r="BE189" s="69"/>
      <c r="BF189" s="8"/>
      <c r="BG189" s="8"/>
      <c r="BH189" s="8"/>
      <c r="BI189" s="73"/>
    </row>
    <row r="190" spans="1:61">
      <c r="A190" s="3">
        <v>188</v>
      </c>
      <c r="F190" s="12" t="e">
        <f t="shared" si="16"/>
        <v>#DIV/0!</v>
      </c>
      <c r="H190" s="12" t="e">
        <f t="shared" si="17"/>
        <v>#DIV/0!</v>
      </c>
      <c r="K190" s="43"/>
      <c r="M190" s="45" t="s">
        <v>77</v>
      </c>
      <c r="O190" s="46" t="s">
        <v>79</v>
      </c>
      <c r="Q190" s="7">
        <f>VLOOKUP(P190,'握力判定　女性用（変更厳禁）'!$B$11:$C$16,2,TRUE)</f>
        <v>0</v>
      </c>
      <c r="S190" s="7">
        <f>VLOOKUP(R190,'長座位体前屈判定　女性用（変更厳禁）'!$B$11:$C$16,2,TRUE)</f>
        <v>0</v>
      </c>
      <c r="U190" s="7">
        <f>VLOOKUP(T190,'開眼片足立ち判定　女性（変更厳禁）'!$B$11:$C$16,2,TRUE)</f>
        <v>0</v>
      </c>
      <c r="W190" s="7">
        <f>VLOOKUP(V190,'5m歩行判定　女性（変更厳禁）'!$B$11:$C$16,2,TRUE)</f>
        <v>5</v>
      </c>
      <c r="Y190" s="7">
        <f>VLOOKUP(X190,'TUG判定　女性（変更厳禁）'!$B$11:$C$16,2,TRUE)</f>
        <v>5</v>
      </c>
      <c r="AA190" s="58">
        <f>VLOOKUP(Z190,'ファンクショナルリーチ判定　女性（変更厳禁）'!$B$11:$C$16,2,TRUE)</f>
        <v>0</v>
      </c>
      <c r="AB190" s="7">
        <f t="shared" si="14"/>
        <v>10</v>
      </c>
      <c r="AC190" s="63"/>
      <c r="AD190" s="63"/>
      <c r="AE190" s="67"/>
      <c r="AF190" s="61"/>
      <c r="AG190" s="7"/>
      <c r="AH190" s="7"/>
      <c r="AI190" s="7"/>
      <c r="AJ190" s="7"/>
      <c r="AL190" s="51" t="s">
        <v>77</v>
      </c>
      <c r="AN190" s="52" t="s">
        <v>79</v>
      </c>
      <c r="AP190" s="8">
        <f>VLOOKUP(AO190,'握力判定　女性用（変更厳禁）'!$B$11:$C$16,2,TRUE)</f>
        <v>0</v>
      </c>
      <c r="AR190" s="8">
        <f>VLOOKUP(AQ190,'長座位体前屈判定　女性用（変更厳禁）'!$B$11:$C$16,2,TRUE)</f>
        <v>0</v>
      </c>
      <c r="AT190" s="8">
        <f>VLOOKUP(AS190,'開眼片足立ち判定　女性（変更厳禁）'!$B$11:$C$16,2,TRUE)</f>
        <v>0</v>
      </c>
      <c r="AV190" s="8">
        <f>VLOOKUP(AU190,'5m歩行判定　女性（変更厳禁）'!$B$11:$C$16,2,TRUE)</f>
        <v>5</v>
      </c>
      <c r="AX190" s="8">
        <f>VLOOKUP(AW190,'TUG判定　女性（変更厳禁）'!$B$11:$C$16,2,TRUE)</f>
        <v>5</v>
      </c>
      <c r="AZ190" s="8">
        <f>VLOOKUP(AY190,'ファンクショナルリーチ判定　女性（変更厳禁）'!$B$11:$C$16,2,TRUE)</f>
        <v>0</v>
      </c>
      <c r="BA190" s="81">
        <f t="shared" si="15"/>
        <v>10</v>
      </c>
      <c r="BB190" s="70"/>
      <c r="BC190" s="70"/>
      <c r="BD190" s="78"/>
      <c r="BE190" s="69"/>
      <c r="BF190" s="8"/>
      <c r="BG190" s="8"/>
      <c r="BH190" s="8"/>
      <c r="BI190" s="73"/>
    </row>
    <row r="191" spans="1:61">
      <c r="A191" s="3">
        <v>189</v>
      </c>
      <c r="F191" s="12" t="e">
        <f t="shared" si="16"/>
        <v>#DIV/0!</v>
      </c>
      <c r="H191" s="12" t="e">
        <f t="shared" si="17"/>
        <v>#DIV/0!</v>
      </c>
      <c r="K191" s="43"/>
      <c r="M191" s="45" t="s">
        <v>77</v>
      </c>
      <c r="O191" s="46" t="s">
        <v>79</v>
      </c>
      <c r="Q191" s="7">
        <f>VLOOKUP(P191,'握力判定　女性用（変更厳禁）'!$B$11:$C$16,2,TRUE)</f>
        <v>0</v>
      </c>
      <c r="S191" s="7">
        <f>VLOOKUP(R191,'長座位体前屈判定　女性用（変更厳禁）'!$B$11:$C$16,2,TRUE)</f>
        <v>0</v>
      </c>
      <c r="U191" s="7">
        <f>VLOOKUP(T191,'開眼片足立ち判定　女性（変更厳禁）'!$B$11:$C$16,2,TRUE)</f>
        <v>0</v>
      </c>
      <c r="W191" s="7">
        <f>VLOOKUP(V191,'5m歩行判定　女性（変更厳禁）'!$B$11:$C$16,2,TRUE)</f>
        <v>5</v>
      </c>
      <c r="Y191" s="7">
        <f>VLOOKUP(X191,'TUG判定　女性（変更厳禁）'!$B$11:$C$16,2,TRUE)</f>
        <v>5</v>
      </c>
      <c r="AA191" s="58">
        <f>VLOOKUP(Z191,'ファンクショナルリーチ判定　女性（変更厳禁）'!$B$11:$C$16,2,TRUE)</f>
        <v>0</v>
      </c>
      <c r="AB191" s="7">
        <f t="shared" si="14"/>
        <v>10</v>
      </c>
      <c r="AC191" s="63"/>
      <c r="AD191" s="63"/>
      <c r="AE191" s="67"/>
      <c r="AF191" s="61"/>
      <c r="AG191" s="7"/>
      <c r="AH191" s="7"/>
      <c r="AI191" s="7"/>
      <c r="AJ191" s="7"/>
      <c r="AL191" s="51" t="s">
        <v>77</v>
      </c>
      <c r="AN191" s="52" t="s">
        <v>79</v>
      </c>
      <c r="AP191" s="8">
        <f>VLOOKUP(AO191,'握力判定　女性用（変更厳禁）'!$B$11:$C$16,2,TRUE)</f>
        <v>0</v>
      </c>
      <c r="AR191" s="8">
        <f>VLOOKUP(AQ191,'長座位体前屈判定　女性用（変更厳禁）'!$B$11:$C$16,2,TRUE)</f>
        <v>0</v>
      </c>
      <c r="AT191" s="8">
        <f>VLOOKUP(AS191,'開眼片足立ち判定　女性（変更厳禁）'!$B$11:$C$16,2,TRUE)</f>
        <v>0</v>
      </c>
      <c r="AV191" s="8">
        <f>VLOOKUP(AU191,'5m歩行判定　女性（変更厳禁）'!$B$11:$C$16,2,TRUE)</f>
        <v>5</v>
      </c>
      <c r="AX191" s="8">
        <f>VLOOKUP(AW191,'TUG判定　女性（変更厳禁）'!$B$11:$C$16,2,TRUE)</f>
        <v>5</v>
      </c>
      <c r="AZ191" s="8">
        <f>VLOOKUP(AY191,'ファンクショナルリーチ判定　女性（変更厳禁）'!$B$11:$C$16,2,TRUE)</f>
        <v>0</v>
      </c>
      <c r="BA191" s="81">
        <f t="shared" si="15"/>
        <v>10</v>
      </c>
      <c r="BB191" s="70"/>
      <c r="BC191" s="70"/>
      <c r="BD191" s="78"/>
      <c r="BE191" s="69"/>
      <c r="BF191" s="8"/>
      <c r="BG191" s="8"/>
      <c r="BH191" s="8"/>
      <c r="BI191" s="73"/>
    </row>
    <row r="192" spans="1:61">
      <c r="A192" s="3">
        <v>190</v>
      </c>
      <c r="F192" s="12" t="e">
        <f t="shared" si="16"/>
        <v>#DIV/0!</v>
      </c>
      <c r="H192" s="12" t="e">
        <f t="shared" si="17"/>
        <v>#DIV/0!</v>
      </c>
      <c r="K192" s="43"/>
      <c r="M192" s="45" t="s">
        <v>77</v>
      </c>
      <c r="O192" s="46" t="s">
        <v>79</v>
      </c>
      <c r="Q192" s="7">
        <f>VLOOKUP(P192,'握力判定　女性用（変更厳禁）'!$B$11:$C$16,2,TRUE)</f>
        <v>0</v>
      </c>
      <c r="S192" s="7">
        <f>VLOOKUP(R192,'長座位体前屈判定　女性用（変更厳禁）'!$B$11:$C$16,2,TRUE)</f>
        <v>0</v>
      </c>
      <c r="U192" s="7">
        <f>VLOOKUP(T192,'開眼片足立ち判定　女性（変更厳禁）'!$B$11:$C$16,2,TRUE)</f>
        <v>0</v>
      </c>
      <c r="W192" s="7">
        <f>VLOOKUP(V192,'5m歩行判定　女性（変更厳禁）'!$B$11:$C$16,2,TRUE)</f>
        <v>5</v>
      </c>
      <c r="Y192" s="7">
        <f>VLOOKUP(X192,'TUG判定　女性（変更厳禁）'!$B$11:$C$16,2,TRUE)</f>
        <v>5</v>
      </c>
      <c r="AA192" s="58">
        <f>VLOOKUP(Z192,'ファンクショナルリーチ判定　女性（変更厳禁）'!$B$11:$C$16,2,TRUE)</f>
        <v>0</v>
      </c>
      <c r="AB192" s="7">
        <f t="shared" si="14"/>
        <v>10</v>
      </c>
      <c r="AC192" s="63"/>
      <c r="AD192" s="63"/>
      <c r="AE192" s="67"/>
      <c r="AF192" s="61"/>
      <c r="AG192" s="7"/>
      <c r="AH192" s="7"/>
      <c r="AI192" s="7"/>
      <c r="AJ192" s="7"/>
      <c r="AL192" s="51" t="s">
        <v>77</v>
      </c>
      <c r="AN192" s="52" t="s">
        <v>79</v>
      </c>
      <c r="AP192" s="8">
        <f>VLOOKUP(AO192,'握力判定　女性用（変更厳禁）'!$B$11:$C$16,2,TRUE)</f>
        <v>0</v>
      </c>
      <c r="AR192" s="8">
        <f>VLOOKUP(AQ192,'長座位体前屈判定　女性用（変更厳禁）'!$B$11:$C$16,2,TRUE)</f>
        <v>0</v>
      </c>
      <c r="AT192" s="8">
        <f>VLOOKUP(AS192,'開眼片足立ち判定　女性（変更厳禁）'!$B$11:$C$16,2,TRUE)</f>
        <v>0</v>
      </c>
      <c r="AV192" s="8">
        <f>VLOOKUP(AU192,'5m歩行判定　女性（変更厳禁）'!$B$11:$C$16,2,TRUE)</f>
        <v>5</v>
      </c>
      <c r="AX192" s="8">
        <f>VLOOKUP(AW192,'TUG判定　女性（変更厳禁）'!$B$11:$C$16,2,TRUE)</f>
        <v>5</v>
      </c>
      <c r="AZ192" s="8">
        <f>VLOOKUP(AY192,'ファンクショナルリーチ判定　女性（変更厳禁）'!$B$11:$C$16,2,TRUE)</f>
        <v>0</v>
      </c>
      <c r="BA192" s="81">
        <f t="shared" si="15"/>
        <v>10</v>
      </c>
      <c r="BB192" s="70"/>
      <c r="BC192" s="70"/>
      <c r="BD192" s="78"/>
      <c r="BE192" s="69"/>
      <c r="BF192" s="8"/>
      <c r="BG192" s="8"/>
      <c r="BH192" s="8"/>
      <c r="BI192" s="73"/>
    </row>
    <row r="193" spans="1:61">
      <c r="A193" s="3">
        <v>191</v>
      </c>
      <c r="F193" s="12" t="e">
        <f t="shared" si="16"/>
        <v>#DIV/0!</v>
      </c>
      <c r="H193" s="12" t="e">
        <f t="shared" si="17"/>
        <v>#DIV/0!</v>
      </c>
      <c r="K193" s="43"/>
      <c r="M193" s="45" t="s">
        <v>77</v>
      </c>
      <c r="O193" s="46" t="s">
        <v>79</v>
      </c>
      <c r="Q193" s="7">
        <f>VLOOKUP(P193,'握力判定　女性用（変更厳禁）'!$B$11:$C$16,2,TRUE)</f>
        <v>0</v>
      </c>
      <c r="S193" s="7">
        <f>VLOOKUP(R193,'長座位体前屈判定　女性用（変更厳禁）'!$B$11:$C$16,2,TRUE)</f>
        <v>0</v>
      </c>
      <c r="U193" s="7">
        <f>VLOOKUP(T193,'開眼片足立ち判定　女性（変更厳禁）'!$B$11:$C$16,2,TRUE)</f>
        <v>0</v>
      </c>
      <c r="W193" s="7">
        <f>VLOOKUP(V193,'5m歩行判定　女性（変更厳禁）'!$B$11:$C$16,2,TRUE)</f>
        <v>5</v>
      </c>
      <c r="Y193" s="7">
        <f>VLOOKUP(X193,'TUG判定　女性（変更厳禁）'!$B$11:$C$16,2,TRUE)</f>
        <v>5</v>
      </c>
      <c r="AA193" s="58">
        <f>VLOOKUP(Z193,'ファンクショナルリーチ判定　女性（変更厳禁）'!$B$11:$C$16,2,TRUE)</f>
        <v>0</v>
      </c>
      <c r="AB193" s="7">
        <f t="shared" si="14"/>
        <v>10</v>
      </c>
      <c r="AC193" s="63"/>
      <c r="AD193" s="63"/>
      <c r="AE193" s="67"/>
      <c r="AF193" s="61"/>
      <c r="AG193" s="7"/>
      <c r="AH193" s="7"/>
      <c r="AI193" s="7"/>
      <c r="AJ193" s="7"/>
      <c r="AL193" s="51" t="s">
        <v>77</v>
      </c>
      <c r="AN193" s="52" t="s">
        <v>79</v>
      </c>
      <c r="AP193" s="8">
        <f>VLOOKUP(AO193,'握力判定　女性用（変更厳禁）'!$B$11:$C$16,2,TRUE)</f>
        <v>0</v>
      </c>
      <c r="AR193" s="8">
        <f>VLOOKUP(AQ193,'長座位体前屈判定　女性用（変更厳禁）'!$B$11:$C$16,2,TRUE)</f>
        <v>0</v>
      </c>
      <c r="AT193" s="8">
        <f>VLOOKUP(AS193,'開眼片足立ち判定　女性（変更厳禁）'!$B$11:$C$16,2,TRUE)</f>
        <v>0</v>
      </c>
      <c r="AV193" s="8">
        <f>VLOOKUP(AU193,'5m歩行判定　女性（変更厳禁）'!$B$11:$C$16,2,TRUE)</f>
        <v>5</v>
      </c>
      <c r="AX193" s="8">
        <f>VLOOKUP(AW193,'TUG判定　女性（変更厳禁）'!$B$11:$C$16,2,TRUE)</f>
        <v>5</v>
      </c>
      <c r="AZ193" s="8">
        <f>VLOOKUP(AY193,'ファンクショナルリーチ判定　女性（変更厳禁）'!$B$11:$C$16,2,TRUE)</f>
        <v>0</v>
      </c>
      <c r="BA193" s="81">
        <f t="shared" si="15"/>
        <v>10</v>
      </c>
      <c r="BB193" s="70"/>
      <c r="BC193" s="70"/>
      <c r="BD193" s="78"/>
      <c r="BE193" s="69"/>
      <c r="BF193" s="8"/>
      <c r="BG193" s="8"/>
      <c r="BH193" s="8"/>
      <c r="BI193" s="73"/>
    </row>
    <row r="194" spans="1:61">
      <c r="A194" s="3">
        <v>192</v>
      </c>
      <c r="F194" s="12" t="e">
        <f t="shared" si="16"/>
        <v>#DIV/0!</v>
      </c>
      <c r="H194" s="12" t="e">
        <f t="shared" si="17"/>
        <v>#DIV/0!</v>
      </c>
      <c r="K194" s="43"/>
      <c r="M194" s="45" t="s">
        <v>77</v>
      </c>
      <c r="O194" s="46" t="s">
        <v>79</v>
      </c>
      <c r="Q194" s="7">
        <f>VLOOKUP(P194,'握力判定　女性用（変更厳禁）'!$B$11:$C$16,2,TRUE)</f>
        <v>0</v>
      </c>
      <c r="S194" s="7">
        <f>VLOOKUP(R194,'長座位体前屈判定　女性用（変更厳禁）'!$B$11:$C$16,2,TRUE)</f>
        <v>0</v>
      </c>
      <c r="U194" s="7">
        <f>VLOOKUP(T194,'開眼片足立ち判定　女性（変更厳禁）'!$B$11:$C$16,2,TRUE)</f>
        <v>0</v>
      </c>
      <c r="W194" s="7">
        <f>VLOOKUP(V194,'5m歩行判定　女性（変更厳禁）'!$B$11:$C$16,2,TRUE)</f>
        <v>5</v>
      </c>
      <c r="Y194" s="7">
        <f>VLOOKUP(X194,'TUG判定　女性（変更厳禁）'!$B$11:$C$16,2,TRUE)</f>
        <v>5</v>
      </c>
      <c r="AA194" s="58">
        <f>VLOOKUP(Z194,'ファンクショナルリーチ判定　女性（変更厳禁）'!$B$11:$C$16,2,TRUE)</f>
        <v>0</v>
      </c>
      <c r="AB194" s="7">
        <f t="shared" si="14"/>
        <v>10</v>
      </c>
      <c r="AC194" s="63"/>
      <c r="AD194" s="63"/>
      <c r="AE194" s="67"/>
      <c r="AF194" s="61"/>
      <c r="AG194" s="7"/>
      <c r="AH194" s="7"/>
      <c r="AI194" s="7"/>
      <c r="AJ194" s="7"/>
      <c r="AL194" s="51" t="s">
        <v>77</v>
      </c>
      <c r="AN194" s="52" t="s">
        <v>79</v>
      </c>
      <c r="AP194" s="8">
        <f>VLOOKUP(AO194,'握力判定　女性用（変更厳禁）'!$B$11:$C$16,2,TRUE)</f>
        <v>0</v>
      </c>
      <c r="AR194" s="8">
        <f>VLOOKUP(AQ194,'長座位体前屈判定　女性用（変更厳禁）'!$B$11:$C$16,2,TRUE)</f>
        <v>0</v>
      </c>
      <c r="AT194" s="8">
        <f>VLOOKUP(AS194,'開眼片足立ち判定　女性（変更厳禁）'!$B$11:$C$16,2,TRUE)</f>
        <v>0</v>
      </c>
      <c r="AV194" s="8">
        <f>VLOOKUP(AU194,'5m歩行判定　女性（変更厳禁）'!$B$11:$C$16,2,TRUE)</f>
        <v>5</v>
      </c>
      <c r="AX194" s="8">
        <f>VLOOKUP(AW194,'TUG判定　女性（変更厳禁）'!$B$11:$C$16,2,TRUE)</f>
        <v>5</v>
      </c>
      <c r="AZ194" s="8">
        <f>VLOOKUP(AY194,'ファンクショナルリーチ判定　女性（変更厳禁）'!$B$11:$C$16,2,TRUE)</f>
        <v>0</v>
      </c>
      <c r="BA194" s="81">
        <f t="shared" si="15"/>
        <v>10</v>
      </c>
      <c r="BB194" s="70"/>
      <c r="BC194" s="70"/>
      <c r="BD194" s="78"/>
      <c r="BE194" s="69"/>
      <c r="BF194" s="8"/>
      <c r="BG194" s="8"/>
      <c r="BH194" s="8"/>
      <c r="BI194" s="73"/>
    </row>
    <row r="195" spans="1:61">
      <c r="A195" s="3">
        <v>193</v>
      </c>
      <c r="F195" s="12" t="e">
        <f t="shared" ref="F195:F202" si="18">E195/(D195*D195)</f>
        <v>#DIV/0!</v>
      </c>
      <c r="H195" s="12" t="e">
        <f t="shared" ref="H195:H202" si="19">G195/(D195*D195)</f>
        <v>#DIV/0!</v>
      </c>
      <c r="K195" s="43"/>
      <c r="M195" s="45" t="s">
        <v>77</v>
      </c>
      <c r="O195" s="46" t="s">
        <v>79</v>
      </c>
      <c r="Q195" s="7">
        <f>VLOOKUP(P195,'握力判定　女性用（変更厳禁）'!$B$11:$C$16,2,TRUE)</f>
        <v>0</v>
      </c>
      <c r="S195" s="7">
        <f>VLOOKUP(R195,'長座位体前屈判定　女性用（変更厳禁）'!$B$11:$C$16,2,TRUE)</f>
        <v>0</v>
      </c>
      <c r="U195" s="7">
        <f>VLOOKUP(T195,'開眼片足立ち判定　女性（変更厳禁）'!$B$11:$C$16,2,TRUE)</f>
        <v>0</v>
      </c>
      <c r="W195" s="7">
        <f>VLOOKUP(V195,'5m歩行判定　女性（変更厳禁）'!$B$11:$C$16,2,TRUE)</f>
        <v>5</v>
      </c>
      <c r="Y195" s="7">
        <f>VLOOKUP(X195,'TUG判定　女性（変更厳禁）'!$B$11:$C$16,2,TRUE)</f>
        <v>5</v>
      </c>
      <c r="AA195" s="58">
        <f>VLOOKUP(Z195,'ファンクショナルリーチ判定　女性（変更厳禁）'!$B$11:$C$16,2,TRUE)</f>
        <v>0</v>
      </c>
      <c r="AB195" s="7">
        <f t="shared" si="14"/>
        <v>10</v>
      </c>
      <c r="AC195" s="63"/>
      <c r="AD195" s="63"/>
      <c r="AE195" s="67"/>
      <c r="AF195" s="61"/>
      <c r="AG195" s="7"/>
      <c r="AH195" s="7"/>
      <c r="AI195" s="7"/>
      <c r="AJ195" s="7"/>
      <c r="AL195" s="51" t="s">
        <v>77</v>
      </c>
      <c r="AN195" s="52" t="s">
        <v>79</v>
      </c>
      <c r="AP195" s="8">
        <f>VLOOKUP(AO195,'握力判定　女性用（変更厳禁）'!$B$11:$C$16,2,TRUE)</f>
        <v>0</v>
      </c>
      <c r="AR195" s="8">
        <f>VLOOKUP(AQ195,'長座位体前屈判定　女性用（変更厳禁）'!$B$11:$C$16,2,TRUE)</f>
        <v>0</v>
      </c>
      <c r="AT195" s="8">
        <f>VLOOKUP(AS195,'開眼片足立ち判定　女性（変更厳禁）'!$B$11:$C$16,2,TRUE)</f>
        <v>0</v>
      </c>
      <c r="AV195" s="8">
        <f>VLOOKUP(AU195,'5m歩行判定　女性（変更厳禁）'!$B$11:$C$16,2,TRUE)</f>
        <v>5</v>
      </c>
      <c r="AX195" s="8">
        <f>VLOOKUP(AW195,'TUG判定　女性（変更厳禁）'!$B$11:$C$16,2,TRUE)</f>
        <v>5</v>
      </c>
      <c r="AZ195" s="8">
        <f>VLOOKUP(AY195,'ファンクショナルリーチ判定　女性（変更厳禁）'!$B$11:$C$16,2,TRUE)</f>
        <v>0</v>
      </c>
      <c r="BA195" s="81">
        <f t="shared" si="15"/>
        <v>10</v>
      </c>
      <c r="BB195" s="70"/>
      <c r="BC195" s="70"/>
      <c r="BD195" s="78"/>
      <c r="BE195" s="69"/>
      <c r="BF195" s="8"/>
      <c r="BG195" s="8"/>
      <c r="BH195" s="8"/>
      <c r="BI195" s="73"/>
    </row>
    <row r="196" spans="1:61">
      <c r="A196" s="3">
        <v>194</v>
      </c>
      <c r="F196" s="12" t="e">
        <f t="shared" si="18"/>
        <v>#DIV/0!</v>
      </c>
      <c r="H196" s="12" t="e">
        <f t="shared" si="19"/>
        <v>#DIV/0!</v>
      </c>
      <c r="K196" s="43"/>
      <c r="M196" s="45" t="s">
        <v>77</v>
      </c>
      <c r="O196" s="46" t="s">
        <v>79</v>
      </c>
      <c r="Q196" s="7">
        <f>VLOOKUP(P196,'握力判定　女性用（変更厳禁）'!$B$11:$C$16,2,TRUE)</f>
        <v>0</v>
      </c>
      <c r="S196" s="7">
        <f>VLOOKUP(R196,'長座位体前屈判定　女性用（変更厳禁）'!$B$11:$C$16,2,TRUE)</f>
        <v>0</v>
      </c>
      <c r="U196" s="7">
        <f>VLOOKUP(T196,'開眼片足立ち判定　女性（変更厳禁）'!$B$11:$C$16,2,TRUE)</f>
        <v>0</v>
      </c>
      <c r="W196" s="7">
        <f>VLOOKUP(V196,'5m歩行判定　女性（変更厳禁）'!$B$11:$C$16,2,TRUE)</f>
        <v>5</v>
      </c>
      <c r="Y196" s="7">
        <f>VLOOKUP(X196,'TUG判定　女性（変更厳禁）'!$B$11:$C$16,2,TRUE)</f>
        <v>5</v>
      </c>
      <c r="AA196" s="58">
        <f>VLOOKUP(Z196,'ファンクショナルリーチ判定　女性（変更厳禁）'!$B$11:$C$16,2,TRUE)</f>
        <v>0</v>
      </c>
      <c r="AB196" s="7">
        <f t="shared" ref="AB196:AB259" si="20">SUM(Q196,S196,U196,W196,Y196,AA196)</f>
        <v>10</v>
      </c>
      <c r="AC196" s="63"/>
      <c r="AD196" s="63"/>
      <c r="AE196" s="67"/>
      <c r="AF196" s="61"/>
      <c r="AG196" s="7"/>
      <c r="AH196" s="7"/>
      <c r="AI196" s="7"/>
      <c r="AJ196" s="7"/>
      <c r="AL196" s="51" t="s">
        <v>77</v>
      </c>
      <c r="AN196" s="52" t="s">
        <v>79</v>
      </c>
      <c r="AP196" s="8">
        <f>VLOOKUP(AO196,'握力判定　女性用（変更厳禁）'!$B$11:$C$16,2,TRUE)</f>
        <v>0</v>
      </c>
      <c r="AR196" s="8">
        <f>VLOOKUP(AQ196,'長座位体前屈判定　女性用（変更厳禁）'!$B$11:$C$16,2,TRUE)</f>
        <v>0</v>
      </c>
      <c r="AT196" s="8">
        <f>VLOOKUP(AS196,'開眼片足立ち判定　女性（変更厳禁）'!$B$11:$C$16,2,TRUE)</f>
        <v>0</v>
      </c>
      <c r="AV196" s="8">
        <f>VLOOKUP(AU196,'5m歩行判定　女性（変更厳禁）'!$B$11:$C$16,2,TRUE)</f>
        <v>5</v>
      </c>
      <c r="AX196" s="8">
        <f>VLOOKUP(AW196,'TUG判定　女性（変更厳禁）'!$B$11:$C$16,2,TRUE)</f>
        <v>5</v>
      </c>
      <c r="AZ196" s="8">
        <f>VLOOKUP(AY196,'ファンクショナルリーチ判定　女性（変更厳禁）'!$B$11:$C$16,2,TRUE)</f>
        <v>0</v>
      </c>
      <c r="BA196" s="81">
        <f t="shared" ref="BA196:BA259" si="21">SUM(AP196,AR196,AT196,AV196,AX196,AZ196)</f>
        <v>10</v>
      </c>
      <c r="BB196" s="70"/>
      <c r="BC196" s="70"/>
      <c r="BD196" s="78"/>
      <c r="BE196" s="69"/>
      <c r="BF196" s="8"/>
      <c r="BG196" s="8"/>
      <c r="BH196" s="8"/>
      <c r="BI196" s="73"/>
    </row>
    <row r="197" spans="1:61">
      <c r="A197" s="3">
        <v>195</v>
      </c>
      <c r="F197" s="12" t="e">
        <f t="shared" si="18"/>
        <v>#DIV/0!</v>
      </c>
      <c r="H197" s="12" t="e">
        <f t="shared" si="19"/>
        <v>#DIV/0!</v>
      </c>
      <c r="K197" s="43"/>
      <c r="M197" s="45" t="s">
        <v>77</v>
      </c>
      <c r="O197" s="46" t="s">
        <v>79</v>
      </c>
      <c r="Q197" s="7">
        <f>VLOOKUP(P197,'握力判定　女性用（変更厳禁）'!$B$11:$C$16,2,TRUE)</f>
        <v>0</v>
      </c>
      <c r="S197" s="7">
        <f>VLOOKUP(R197,'長座位体前屈判定　女性用（変更厳禁）'!$B$11:$C$16,2,TRUE)</f>
        <v>0</v>
      </c>
      <c r="U197" s="7">
        <f>VLOOKUP(T197,'開眼片足立ち判定　女性（変更厳禁）'!$B$11:$C$16,2,TRUE)</f>
        <v>0</v>
      </c>
      <c r="W197" s="7">
        <f>VLOOKUP(V197,'5m歩行判定　女性（変更厳禁）'!$B$11:$C$16,2,TRUE)</f>
        <v>5</v>
      </c>
      <c r="Y197" s="7">
        <f>VLOOKUP(X197,'TUG判定　女性（変更厳禁）'!$B$11:$C$16,2,TRUE)</f>
        <v>5</v>
      </c>
      <c r="AA197" s="58">
        <f>VLOOKUP(Z197,'ファンクショナルリーチ判定　女性（変更厳禁）'!$B$11:$C$16,2,TRUE)</f>
        <v>0</v>
      </c>
      <c r="AB197" s="7">
        <f t="shared" si="20"/>
        <v>10</v>
      </c>
      <c r="AC197" s="63"/>
      <c r="AD197" s="63"/>
      <c r="AE197" s="67"/>
      <c r="AF197" s="61"/>
      <c r="AG197" s="7"/>
      <c r="AH197" s="7"/>
      <c r="AI197" s="7"/>
      <c r="AJ197" s="7"/>
      <c r="AL197" s="51" t="s">
        <v>77</v>
      </c>
      <c r="AN197" s="52" t="s">
        <v>79</v>
      </c>
      <c r="AP197" s="8">
        <f>VLOOKUP(AO197,'握力判定　女性用（変更厳禁）'!$B$11:$C$16,2,TRUE)</f>
        <v>0</v>
      </c>
      <c r="AR197" s="8">
        <f>VLOOKUP(AQ197,'長座位体前屈判定　女性用（変更厳禁）'!$B$11:$C$16,2,TRUE)</f>
        <v>0</v>
      </c>
      <c r="AT197" s="8">
        <f>VLOOKUP(AS197,'開眼片足立ち判定　女性（変更厳禁）'!$B$11:$C$16,2,TRUE)</f>
        <v>0</v>
      </c>
      <c r="AV197" s="8">
        <f>VLOOKUP(AU197,'5m歩行判定　女性（変更厳禁）'!$B$11:$C$16,2,TRUE)</f>
        <v>5</v>
      </c>
      <c r="AX197" s="8">
        <f>VLOOKUP(AW197,'TUG判定　女性（変更厳禁）'!$B$11:$C$16,2,TRUE)</f>
        <v>5</v>
      </c>
      <c r="AZ197" s="8">
        <f>VLOOKUP(AY197,'ファンクショナルリーチ判定　女性（変更厳禁）'!$B$11:$C$16,2,TRUE)</f>
        <v>0</v>
      </c>
      <c r="BA197" s="81">
        <f t="shared" si="21"/>
        <v>10</v>
      </c>
      <c r="BB197" s="70"/>
      <c r="BC197" s="70"/>
      <c r="BD197" s="78"/>
      <c r="BE197" s="69"/>
      <c r="BF197" s="8"/>
      <c r="BG197" s="8"/>
      <c r="BH197" s="8"/>
      <c r="BI197" s="73"/>
    </row>
    <row r="198" spans="1:61">
      <c r="A198" s="3">
        <v>196</v>
      </c>
      <c r="F198" s="12" t="e">
        <f t="shared" si="18"/>
        <v>#DIV/0!</v>
      </c>
      <c r="H198" s="12" t="e">
        <f t="shared" si="19"/>
        <v>#DIV/0!</v>
      </c>
      <c r="K198" s="43"/>
      <c r="M198" s="45" t="s">
        <v>77</v>
      </c>
      <c r="O198" s="46" t="s">
        <v>79</v>
      </c>
      <c r="Q198" s="7">
        <f>VLOOKUP(P198,'握力判定　女性用（変更厳禁）'!$B$11:$C$16,2,TRUE)</f>
        <v>0</v>
      </c>
      <c r="S198" s="7">
        <f>VLOOKUP(R198,'長座位体前屈判定　女性用（変更厳禁）'!$B$11:$C$16,2,TRUE)</f>
        <v>0</v>
      </c>
      <c r="U198" s="7">
        <f>VLOOKUP(T198,'開眼片足立ち判定　女性（変更厳禁）'!$B$11:$C$16,2,TRUE)</f>
        <v>0</v>
      </c>
      <c r="W198" s="7">
        <f>VLOOKUP(V198,'5m歩行判定　女性（変更厳禁）'!$B$11:$C$16,2,TRUE)</f>
        <v>5</v>
      </c>
      <c r="Y198" s="7">
        <f>VLOOKUP(X198,'TUG判定　女性（変更厳禁）'!$B$11:$C$16,2,TRUE)</f>
        <v>5</v>
      </c>
      <c r="AA198" s="58">
        <f>VLOOKUP(Z198,'ファンクショナルリーチ判定　女性（変更厳禁）'!$B$11:$C$16,2,TRUE)</f>
        <v>0</v>
      </c>
      <c r="AB198" s="7">
        <f t="shared" si="20"/>
        <v>10</v>
      </c>
      <c r="AC198" s="63"/>
      <c r="AD198" s="63"/>
      <c r="AE198" s="67"/>
      <c r="AF198" s="61"/>
      <c r="AG198" s="7"/>
      <c r="AH198" s="7"/>
      <c r="AI198" s="7"/>
      <c r="AJ198" s="7"/>
      <c r="AL198" s="51" t="s">
        <v>77</v>
      </c>
      <c r="AN198" s="52" t="s">
        <v>79</v>
      </c>
      <c r="AP198" s="8">
        <f>VLOOKUP(AO198,'握力判定　女性用（変更厳禁）'!$B$11:$C$16,2,TRUE)</f>
        <v>0</v>
      </c>
      <c r="AR198" s="8">
        <f>VLOOKUP(AQ198,'長座位体前屈判定　女性用（変更厳禁）'!$B$11:$C$16,2,TRUE)</f>
        <v>0</v>
      </c>
      <c r="AT198" s="8">
        <f>VLOOKUP(AS198,'開眼片足立ち判定　女性（変更厳禁）'!$B$11:$C$16,2,TRUE)</f>
        <v>0</v>
      </c>
      <c r="AV198" s="8">
        <f>VLOOKUP(AU198,'5m歩行判定　女性（変更厳禁）'!$B$11:$C$16,2,TRUE)</f>
        <v>5</v>
      </c>
      <c r="AX198" s="8">
        <f>VLOOKUP(AW198,'TUG判定　女性（変更厳禁）'!$B$11:$C$16,2,TRUE)</f>
        <v>5</v>
      </c>
      <c r="AZ198" s="8">
        <f>VLOOKUP(AY198,'ファンクショナルリーチ判定　女性（変更厳禁）'!$B$11:$C$16,2,TRUE)</f>
        <v>0</v>
      </c>
      <c r="BA198" s="81">
        <f t="shared" si="21"/>
        <v>10</v>
      </c>
      <c r="BB198" s="70"/>
      <c r="BC198" s="70"/>
      <c r="BD198" s="78"/>
      <c r="BE198" s="69"/>
      <c r="BF198" s="8"/>
      <c r="BG198" s="8"/>
      <c r="BH198" s="8"/>
      <c r="BI198" s="73"/>
    </row>
    <row r="199" spans="1:61">
      <c r="A199" s="3">
        <v>197</v>
      </c>
      <c r="F199" s="12" t="e">
        <f t="shared" si="18"/>
        <v>#DIV/0!</v>
      </c>
      <c r="H199" s="12" t="e">
        <f t="shared" si="19"/>
        <v>#DIV/0!</v>
      </c>
      <c r="K199" s="43"/>
      <c r="M199" s="45" t="s">
        <v>77</v>
      </c>
      <c r="O199" s="46" t="s">
        <v>79</v>
      </c>
      <c r="Q199" s="7">
        <f>VLOOKUP(P199,'握力判定　女性用（変更厳禁）'!$B$11:$C$16,2,TRUE)</f>
        <v>0</v>
      </c>
      <c r="S199" s="7">
        <f>VLOOKUP(R199,'長座位体前屈判定　女性用（変更厳禁）'!$B$11:$C$16,2,TRUE)</f>
        <v>0</v>
      </c>
      <c r="U199" s="7">
        <f>VLOOKUP(T199,'開眼片足立ち判定　女性（変更厳禁）'!$B$11:$C$16,2,TRUE)</f>
        <v>0</v>
      </c>
      <c r="W199" s="7">
        <f>VLOOKUP(V199,'5m歩行判定　女性（変更厳禁）'!$B$11:$C$16,2,TRUE)</f>
        <v>5</v>
      </c>
      <c r="Y199" s="7">
        <f>VLOOKUP(X199,'TUG判定　女性（変更厳禁）'!$B$11:$C$16,2,TRUE)</f>
        <v>5</v>
      </c>
      <c r="AA199" s="58">
        <f>VLOOKUP(Z199,'ファンクショナルリーチ判定　女性（変更厳禁）'!$B$11:$C$16,2,TRUE)</f>
        <v>0</v>
      </c>
      <c r="AB199" s="7">
        <f t="shared" si="20"/>
        <v>10</v>
      </c>
      <c r="AC199" s="63"/>
      <c r="AD199" s="63"/>
      <c r="AE199" s="67"/>
      <c r="AF199" s="61"/>
      <c r="AG199" s="7"/>
      <c r="AH199" s="7"/>
      <c r="AI199" s="7"/>
      <c r="AJ199" s="7"/>
      <c r="AL199" s="51" t="s">
        <v>77</v>
      </c>
      <c r="AN199" s="52" t="s">
        <v>79</v>
      </c>
      <c r="AP199" s="8">
        <f>VLOOKUP(AO199,'握力判定　女性用（変更厳禁）'!$B$11:$C$16,2,TRUE)</f>
        <v>0</v>
      </c>
      <c r="AR199" s="8">
        <f>VLOOKUP(AQ199,'長座位体前屈判定　女性用（変更厳禁）'!$B$11:$C$16,2,TRUE)</f>
        <v>0</v>
      </c>
      <c r="AT199" s="8">
        <f>VLOOKUP(AS199,'開眼片足立ち判定　女性（変更厳禁）'!$B$11:$C$16,2,TRUE)</f>
        <v>0</v>
      </c>
      <c r="AV199" s="8">
        <f>VLOOKUP(AU199,'5m歩行判定　女性（変更厳禁）'!$B$11:$C$16,2,TRUE)</f>
        <v>5</v>
      </c>
      <c r="AX199" s="8">
        <f>VLOOKUP(AW199,'TUG判定　女性（変更厳禁）'!$B$11:$C$16,2,TRUE)</f>
        <v>5</v>
      </c>
      <c r="AZ199" s="8">
        <f>VLOOKUP(AY199,'ファンクショナルリーチ判定　女性（変更厳禁）'!$B$11:$C$16,2,TRUE)</f>
        <v>0</v>
      </c>
      <c r="BA199" s="81">
        <f t="shared" si="21"/>
        <v>10</v>
      </c>
      <c r="BB199" s="70"/>
      <c r="BC199" s="70"/>
      <c r="BD199" s="78"/>
      <c r="BE199" s="69"/>
      <c r="BF199" s="8"/>
      <c r="BG199" s="8"/>
      <c r="BH199" s="8"/>
      <c r="BI199" s="73"/>
    </row>
    <row r="200" spans="1:61">
      <c r="A200" s="3">
        <v>198</v>
      </c>
      <c r="F200" s="12" t="e">
        <f t="shared" si="18"/>
        <v>#DIV/0!</v>
      </c>
      <c r="H200" s="12" t="e">
        <f t="shared" si="19"/>
        <v>#DIV/0!</v>
      </c>
      <c r="K200" s="43"/>
      <c r="M200" s="45" t="s">
        <v>77</v>
      </c>
      <c r="O200" s="46" t="s">
        <v>79</v>
      </c>
      <c r="Q200" s="7">
        <f>VLOOKUP(P200,'握力判定　女性用（変更厳禁）'!$B$11:$C$16,2,TRUE)</f>
        <v>0</v>
      </c>
      <c r="S200" s="7">
        <f>VLOOKUP(R200,'長座位体前屈判定　女性用（変更厳禁）'!$B$11:$C$16,2,TRUE)</f>
        <v>0</v>
      </c>
      <c r="U200" s="7">
        <f>VLOOKUP(T200,'開眼片足立ち判定　女性（変更厳禁）'!$B$11:$C$16,2,TRUE)</f>
        <v>0</v>
      </c>
      <c r="W200" s="7">
        <f>VLOOKUP(V200,'5m歩行判定　女性（変更厳禁）'!$B$11:$C$16,2,TRUE)</f>
        <v>5</v>
      </c>
      <c r="Y200" s="7">
        <f>VLOOKUP(X200,'TUG判定　女性（変更厳禁）'!$B$11:$C$16,2,TRUE)</f>
        <v>5</v>
      </c>
      <c r="AA200" s="58">
        <f>VLOOKUP(Z200,'ファンクショナルリーチ判定　女性（変更厳禁）'!$B$11:$C$16,2,TRUE)</f>
        <v>0</v>
      </c>
      <c r="AB200" s="7">
        <f t="shared" si="20"/>
        <v>10</v>
      </c>
      <c r="AC200" s="63"/>
      <c r="AD200" s="63"/>
      <c r="AE200" s="67"/>
      <c r="AF200" s="61"/>
      <c r="AG200" s="7"/>
      <c r="AH200" s="7"/>
      <c r="AI200" s="7"/>
      <c r="AJ200" s="7"/>
      <c r="AL200" s="51" t="s">
        <v>77</v>
      </c>
      <c r="AN200" s="52" t="s">
        <v>79</v>
      </c>
      <c r="AP200" s="8">
        <f>VLOOKUP(AO200,'握力判定　女性用（変更厳禁）'!$B$11:$C$16,2,TRUE)</f>
        <v>0</v>
      </c>
      <c r="AR200" s="8">
        <f>VLOOKUP(AQ200,'長座位体前屈判定　女性用（変更厳禁）'!$B$11:$C$16,2,TRUE)</f>
        <v>0</v>
      </c>
      <c r="AT200" s="8">
        <f>VLOOKUP(AS200,'開眼片足立ち判定　女性（変更厳禁）'!$B$11:$C$16,2,TRUE)</f>
        <v>0</v>
      </c>
      <c r="AV200" s="8">
        <f>VLOOKUP(AU200,'5m歩行判定　女性（変更厳禁）'!$B$11:$C$16,2,TRUE)</f>
        <v>5</v>
      </c>
      <c r="AX200" s="8">
        <f>VLOOKUP(AW200,'TUG判定　女性（変更厳禁）'!$B$11:$C$16,2,TRUE)</f>
        <v>5</v>
      </c>
      <c r="AZ200" s="8">
        <f>VLOOKUP(AY200,'ファンクショナルリーチ判定　女性（変更厳禁）'!$B$11:$C$16,2,TRUE)</f>
        <v>0</v>
      </c>
      <c r="BA200" s="81">
        <f t="shared" si="21"/>
        <v>10</v>
      </c>
      <c r="BB200" s="70"/>
      <c r="BC200" s="70"/>
      <c r="BD200" s="78"/>
      <c r="BE200" s="69"/>
      <c r="BF200" s="8"/>
      <c r="BG200" s="8"/>
      <c r="BH200" s="8"/>
      <c r="BI200" s="73"/>
    </row>
    <row r="201" spans="1:61">
      <c r="A201" s="3">
        <v>199</v>
      </c>
      <c r="F201" s="12" t="e">
        <f t="shared" si="18"/>
        <v>#DIV/0!</v>
      </c>
      <c r="H201" s="12" t="e">
        <f t="shared" si="19"/>
        <v>#DIV/0!</v>
      </c>
      <c r="K201" s="43"/>
      <c r="M201" s="45" t="s">
        <v>77</v>
      </c>
      <c r="O201" s="46" t="s">
        <v>79</v>
      </c>
      <c r="Q201" s="7">
        <f>VLOOKUP(P201,'握力判定　女性用（変更厳禁）'!$B$11:$C$16,2,TRUE)</f>
        <v>0</v>
      </c>
      <c r="S201" s="7">
        <f>VLOOKUP(R201,'長座位体前屈判定　女性用（変更厳禁）'!$B$11:$C$16,2,TRUE)</f>
        <v>0</v>
      </c>
      <c r="U201" s="7">
        <f>VLOOKUP(T201,'開眼片足立ち判定　女性（変更厳禁）'!$B$11:$C$16,2,TRUE)</f>
        <v>0</v>
      </c>
      <c r="W201" s="7">
        <f>VLOOKUP(V201,'5m歩行判定　女性（変更厳禁）'!$B$11:$C$16,2,TRUE)</f>
        <v>5</v>
      </c>
      <c r="Y201" s="7">
        <f>VLOOKUP(X201,'TUG判定　女性（変更厳禁）'!$B$11:$C$16,2,TRUE)</f>
        <v>5</v>
      </c>
      <c r="AA201" s="58">
        <f>VLOOKUP(Z201,'ファンクショナルリーチ判定　女性（変更厳禁）'!$B$11:$C$16,2,TRUE)</f>
        <v>0</v>
      </c>
      <c r="AB201" s="7">
        <f t="shared" si="20"/>
        <v>10</v>
      </c>
      <c r="AC201" s="63"/>
      <c r="AD201" s="63"/>
      <c r="AE201" s="67"/>
      <c r="AF201" s="61"/>
      <c r="AG201" s="7"/>
      <c r="AH201" s="7"/>
      <c r="AI201" s="7"/>
      <c r="AJ201" s="7"/>
      <c r="AL201" s="51" t="s">
        <v>77</v>
      </c>
      <c r="AN201" s="52" t="s">
        <v>79</v>
      </c>
      <c r="AP201" s="8">
        <f>VLOOKUP(AO201,'握力判定　女性用（変更厳禁）'!$B$11:$C$16,2,TRUE)</f>
        <v>0</v>
      </c>
      <c r="AR201" s="8">
        <f>VLOOKUP(AQ201,'長座位体前屈判定　女性用（変更厳禁）'!$B$11:$C$16,2,TRUE)</f>
        <v>0</v>
      </c>
      <c r="AT201" s="8">
        <f>VLOOKUP(AS201,'開眼片足立ち判定　女性（変更厳禁）'!$B$11:$C$16,2,TRUE)</f>
        <v>0</v>
      </c>
      <c r="AV201" s="8">
        <f>VLOOKUP(AU201,'5m歩行判定　女性（変更厳禁）'!$B$11:$C$16,2,TRUE)</f>
        <v>5</v>
      </c>
      <c r="AX201" s="8">
        <f>VLOOKUP(AW201,'TUG判定　女性（変更厳禁）'!$B$11:$C$16,2,TRUE)</f>
        <v>5</v>
      </c>
      <c r="AZ201" s="8">
        <f>VLOOKUP(AY201,'ファンクショナルリーチ判定　女性（変更厳禁）'!$B$11:$C$16,2,TRUE)</f>
        <v>0</v>
      </c>
      <c r="BA201" s="81">
        <f t="shared" si="21"/>
        <v>10</v>
      </c>
      <c r="BB201" s="70"/>
      <c r="BC201" s="70"/>
      <c r="BD201" s="78"/>
      <c r="BE201" s="69"/>
      <c r="BF201" s="8"/>
      <c r="BG201" s="8"/>
      <c r="BH201" s="8"/>
      <c r="BI201" s="73"/>
    </row>
    <row r="202" spans="1:61">
      <c r="A202" s="3">
        <v>200</v>
      </c>
      <c r="F202" s="12" t="e">
        <f t="shared" si="18"/>
        <v>#DIV/0!</v>
      </c>
      <c r="H202" s="12" t="e">
        <f t="shared" si="19"/>
        <v>#DIV/0!</v>
      </c>
      <c r="K202" s="43"/>
      <c r="M202" s="45" t="s">
        <v>77</v>
      </c>
      <c r="O202" s="46" t="s">
        <v>79</v>
      </c>
      <c r="Q202" s="7">
        <f>VLOOKUP(P202,'握力判定　女性用（変更厳禁）'!$B$11:$C$16,2,TRUE)</f>
        <v>0</v>
      </c>
      <c r="S202" s="7">
        <f>VLOOKUP(R202,'長座位体前屈判定　女性用（変更厳禁）'!$B$11:$C$16,2,TRUE)</f>
        <v>0</v>
      </c>
      <c r="U202" s="7">
        <f>VLOOKUP(T202,'開眼片足立ち判定　女性（変更厳禁）'!$B$11:$C$16,2,TRUE)</f>
        <v>0</v>
      </c>
      <c r="W202" s="7">
        <f>VLOOKUP(V202,'5m歩行判定　女性（変更厳禁）'!$B$11:$C$16,2,TRUE)</f>
        <v>5</v>
      </c>
      <c r="Y202" s="7">
        <f>VLOOKUP(X202,'TUG判定　女性（変更厳禁）'!$B$11:$C$16,2,TRUE)</f>
        <v>5</v>
      </c>
      <c r="AA202" s="58">
        <f>VLOOKUP(Z202,'ファンクショナルリーチ判定　女性（変更厳禁）'!$B$11:$C$16,2,TRUE)</f>
        <v>0</v>
      </c>
      <c r="AB202" s="7">
        <f t="shared" si="20"/>
        <v>10</v>
      </c>
      <c r="AC202" s="63"/>
      <c r="AD202" s="63"/>
      <c r="AE202" s="67"/>
      <c r="AF202" s="61"/>
      <c r="AG202" s="7"/>
      <c r="AH202" s="7"/>
      <c r="AI202" s="7"/>
      <c r="AJ202" s="7"/>
      <c r="AL202" s="51" t="s">
        <v>77</v>
      </c>
      <c r="AN202" s="52" t="s">
        <v>79</v>
      </c>
      <c r="AP202" s="8">
        <f>VLOOKUP(AO202,'握力判定　女性用（変更厳禁）'!$B$11:$C$16,2,TRUE)</f>
        <v>0</v>
      </c>
      <c r="AR202" s="8">
        <f>VLOOKUP(AQ202,'長座位体前屈判定　女性用（変更厳禁）'!$B$11:$C$16,2,TRUE)</f>
        <v>0</v>
      </c>
      <c r="AT202" s="8">
        <f>VLOOKUP(AS202,'開眼片足立ち判定　女性（変更厳禁）'!$B$11:$C$16,2,TRUE)</f>
        <v>0</v>
      </c>
      <c r="AV202" s="8">
        <f>VLOOKUP(AU202,'5m歩行判定　女性（変更厳禁）'!$B$11:$C$16,2,TRUE)</f>
        <v>5</v>
      </c>
      <c r="AX202" s="8">
        <f>VLOOKUP(AW202,'TUG判定　女性（変更厳禁）'!$B$11:$C$16,2,TRUE)</f>
        <v>5</v>
      </c>
      <c r="AZ202" s="8">
        <f>VLOOKUP(AY202,'ファンクショナルリーチ判定　女性（変更厳禁）'!$B$11:$C$16,2,TRUE)</f>
        <v>0</v>
      </c>
      <c r="BA202" s="81">
        <f t="shared" si="21"/>
        <v>10</v>
      </c>
      <c r="BB202" s="70"/>
      <c r="BC202" s="70"/>
      <c r="BD202" s="78"/>
      <c r="BE202" s="69"/>
      <c r="BF202" s="8"/>
      <c r="BG202" s="8"/>
      <c r="BH202" s="8"/>
      <c r="BI202" s="73"/>
    </row>
    <row r="203" spans="1:61">
      <c r="K203" s="43"/>
      <c r="Q203" s="7">
        <f>VLOOKUP(P203,'握力判定　女性用（変更厳禁）'!$B$11:$C$16,2,TRUE)</f>
        <v>0</v>
      </c>
      <c r="S203" s="7">
        <f>VLOOKUP(R203,'長座位体前屈判定　女性用（変更厳禁）'!$B$11:$C$16,2,TRUE)</f>
        <v>0</v>
      </c>
      <c r="U203" s="7">
        <f>VLOOKUP(T203,'開眼片足立ち判定　女性（変更厳禁）'!$B$11:$C$16,2,TRUE)</f>
        <v>0</v>
      </c>
      <c r="AB203" s="7">
        <f t="shared" si="20"/>
        <v>0</v>
      </c>
      <c r="AF203" s="61"/>
      <c r="AG203" s="7"/>
      <c r="AI203" s="7"/>
      <c r="BA203" s="81">
        <f t="shared" si="21"/>
        <v>0</v>
      </c>
      <c r="BE203" s="69"/>
      <c r="BF203" s="8"/>
      <c r="BH203" s="8"/>
    </row>
    <row r="204" spans="1:61">
      <c r="K204" s="43"/>
      <c r="Q204" s="7">
        <f>VLOOKUP(P204,'握力判定　女性用（変更厳禁）'!$B$11:$C$16,2,TRUE)</f>
        <v>0</v>
      </c>
      <c r="S204" s="7">
        <f>VLOOKUP(R204,'長座位体前屈判定　女性用（変更厳禁）'!$B$11:$C$16,2,TRUE)</f>
        <v>0</v>
      </c>
      <c r="U204" s="7">
        <f>VLOOKUP(T204,'開眼片足立ち判定　女性（変更厳禁）'!$B$11:$C$16,2,TRUE)</f>
        <v>0</v>
      </c>
      <c r="AB204" s="7">
        <f t="shared" si="20"/>
        <v>0</v>
      </c>
      <c r="AF204" s="61"/>
      <c r="AG204" s="7"/>
      <c r="BA204" s="81">
        <f t="shared" si="21"/>
        <v>0</v>
      </c>
      <c r="BE204" s="69"/>
      <c r="BF204" s="8"/>
    </row>
    <row r="205" spans="1:61">
      <c r="K205" s="43"/>
      <c r="Q205" s="7">
        <f>VLOOKUP(P205,'握力判定　女性用（変更厳禁）'!$B$11:$C$16,2,TRUE)</f>
        <v>0</v>
      </c>
      <c r="S205" s="7">
        <f>VLOOKUP(R205,'長座位体前屈判定　女性用（変更厳禁）'!$B$11:$C$16,2,TRUE)</f>
        <v>0</v>
      </c>
      <c r="U205" s="7">
        <f>VLOOKUP(T205,'開眼片足立ち判定　女性（変更厳禁）'!$B$11:$C$16,2,TRUE)</f>
        <v>0</v>
      </c>
      <c r="AB205" s="7">
        <f t="shared" si="20"/>
        <v>0</v>
      </c>
      <c r="AF205" s="61"/>
      <c r="AG205" s="7"/>
      <c r="BA205" s="81">
        <f t="shared" si="21"/>
        <v>0</v>
      </c>
      <c r="BE205" s="69"/>
      <c r="BF205" s="8"/>
    </row>
    <row r="206" spans="1:61">
      <c r="K206" s="43"/>
      <c r="Q206" s="7">
        <f>VLOOKUP(P206,'握力判定　女性用（変更厳禁）'!$B$11:$C$16,2,TRUE)</f>
        <v>0</v>
      </c>
      <c r="S206" s="7">
        <f>VLOOKUP(R206,'長座位体前屈判定　女性用（変更厳禁）'!$B$11:$C$16,2,TRUE)</f>
        <v>0</v>
      </c>
      <c r="U206" s="7">
        <f>VLOOKUP(T206,'開眼片足立ち判定　女性（変更厳禁）'!$B$11:$C$16,2,TRUE)</f>
        <v>0</v>
      </c>
      <c r="AB206" s="7">
        <f t="shared" si="20"/>
        <v>0</v>
      </c>
      <c r="AF206" s="61"/>
      <c r="AG206" s="7"/>
      <c r="BA206" s="81">
        <f t="shared" si="21"/>
        <v>0</v>
      </c>
      <c r="BE206" s="69"/>
      <c r="BF206" s="8"/>
    </row>
    <row r="207" spans="1:61">
      <c r="K207" s="43"/>
      <c r="Q207" s="7">
        <f>VLOOKUP(P207,'握力判定　女性用（変更厳禁）'!$B$11:$C$16,2,TRUE)</f>
        <v>0</v>
      </c>
      <c r="S207" s="7">
        <f>VLOOKUP(R207,'長座位体前屈判定　女性用（変更厳禁）'!$B$11:$C$16,2,TRUE)</f>
        <v>0</v>
      </c>
      <c r="U207" s="7">
        <f>VLOOKUP(T207,'開眼片足立ち判定　女性（変更厳禁）'!$B$11:$C$16,2,TRUE)</f>
        <v>0</v>
      </c>
      <c r="AB207" s="7">
        <f t="shared" si="20"/>
        <v>0</v>
      </c>
      <c r="AF207" s="61"/>
      <c r="AG207" s="7"/>
      <c r="BA207" s="81">
        <f t="shared" si="21"/>
        <v>0</v>
      </c>
      <c r="BE207" s="69"/>
      <c r="BF207" s="8"/>
    </row>
    <row r="208" spans="1:61">
      <c r="K208" s="43"/>
      <c r="Q208" s="7">
        <f>VLOOKUP(P208,'握力判定　女性用（変更厳禁）'!$B$11:$C$16,2,TRUE)</f>
        <v>0</v>
      </c>
      <c r="S208" s="7">
        <f>VLOOKUP(R208,'長座位体前屈判定　女性用（変更厳禁）'!$B$11:$C$16,2,TRUE)</f>
        <v>0</v>
      </c>
      <c r="U208" s="7">
        <f>VLOOKUP(T208,'開眼片足立ち判定　女性（変更厳禁）'!$B$11:$C$16,2,TRUE)</f>
        <v>0</v>
      </c>
      <c r="AB208" s="7">
        <f t="shared" si="20"/>
        <v>0</v>
      </c>
      <c r="AF208" s="61"/>
      <c r="AG208" s="7"/>
      <c r="BA208" s="81">
        <f t="shared" si="21"/>
        <v>0</v>
      </c>
      <c r="BE208" s="69"/>
      <c r="BF208" s="8"/>
    </row>
    <row r="209" spans="11:58">
      <c r="K209" s="43"/>
      <c r="Q209" s="7">
        <f>VLOOKUP(P209,'握力判定　女性用（変更厳禁）'!$B$11:$C$16,2,TRUE)</f>
        <v>0</v>
      </c>
      <c r="S209" s="7">
        <f>VLOOKUP(R209,'長座位体前屈判定　女性用（変更厳禁）'!$B$11:$C$16,2,TRUE)</f>
        <v>0</v>
      </c>
      <c r="U209" s="7">
        <f>VLOOKUP(T209,'開眼片足立ち判定　女性（変更厳禁）'!$B$11:$C$16,2,TRUE)</f>
        <v>0</v>
      </c>
      <c r="AB209" s="7">
        <f t="shared" si="20"/>
        <v>0</v>
      </c>
      <c r="AF209" s="61"/>
      <c r="AG209" s="7"/>
      <c r="BA209" s="81">
        <f t="shared" si="21"/>
        <v>0</v>
      </c>
      <c r="BE209" s="69"/>
      <c r="BF209" s="8"/>
    </row>
    <row r="210" spans="11:58">
      <c r="K210" s="43"/>
      <c r="Q210" s="7">
        <f>VLOOKUP(P210,'握力判定　女性用（変更厳禁）'!$B$11:$C$16,2,TRUE)</f>
        <v>0</v>
      </c>
      <c r="S210" s="7">
        <f>VLOOKUP(R210,'長座位体前屈判定　女性用（変更厳禁）'!$B$11:$C$16,2,TRUE)</f>
        <v>0</v>
      </c>
      <c r="U210" s="7">
        <f>VLOOKUP(T210,'開眼片足立ち判定　女性（変更厳禁）'!$B$11:$C$16,2,TRUE)</f>
        <v>0</v>
      </c>
      <c r="AB210" s="7">
        <f t="shared" si="20"/>
        <v>0</v>
      </c>
      <c r="AF210" s="61"/>
      <c r="AG210" s="7"/>
      <c r="BA210" s="81">
        <f t="shared" si="21"/>
        <v>0</v>
      </c>
      <c r="BE210" s="69"/>
      <c r="BF210" s="8"/>
    </row>
    <row r="211" spans="11:58">
      <c r="K211" s="43"/>
      <c r="Q211" s="7">
        <f>VLOOKUP(P211,'握力判定　女性用（変更厳禁）'!$B$11:$C$16,2,TRUE)</f>
        <v>0</v>
      </c>
      <c r="S211" s="7">
        <f>VLOOKUP(R211,'長座位体前屈判定　女性用（変更厳禁）'!$B$11:$C$16,2,TRUE)</f>
        <v>0</v>
      </c>
      <c r="U211" s="7">
        <f>VLOOKUP(T211,'開眼片足立ち判定　女性（変更厳禁）'!$B$11:$C$16,2,TRUE)</f>
        <v>0</v>
      </c>
      <c r="AB211" s="7">
        <f t="shared" si="20"/>
        <v>0</v>
      </c>
      <c r="AF211" s="61"/>
      <c r="AG211" s="7"/>
      <c r="BA211" s="81">
        <f t="shared" si="21"/>
        <v>0</v>
      </c>
      <c r="BE211" s="69"/>
      <c r="BF211" s="8"/>
    </row>
    <row r="212" spans="11:58">
      <c r="K212" s="43"/>
      <c r="Q212" s="7">
        <f>VLOOKUP(P212,'握力判定　女性用（変更厳禁）'!$B$11:$C$16,2,TRUE)</f>
        <v>0</v>
      </c>
      <c r="S212" s="7">
        <f>VLOOKUP(R212,'長座位体前屈判定　女性用（変更厳禁）'!$B$11:$C$16,2,TRUE)</f>
        <v>0</v>
      </c>
      <c r="U212" s="7">
        <f>VLOOKUP(T212,'開眼片足立ち判定　女性（変更厳禁）'!$B$11:$C$16,2,TRUE)</f>
        <v>0</v>
      </c>
      <c r="AB212" s="7">
        <f t="shared" si="20"/>
        <v>0</v>
      </c>
      <c r="AF212" s="61"/>
      <c r="AG212" s="7"/>
      <c r="BA212" s="81">
        <f t="shared" si="21"/>
        <v>0</v>
      </c>
      <c r="BE212" s="69"/>
      <c r="BF212" s="8"/>
    </row>
    <row r="213" spans="11:58">
      <c r="K213" s="43"/>
      <c r="Q213" s="7">
        <f>VLOOKUP(P213,'握力判定　女性用（変更厳禁）'!$B$11:$C$16,2,TRUE)</f>
        <v>0</v>
      </c>
      <c r="S213" s="7">
        <f>VLOOKUP(R213,'長座位体前屈判定　女性用（変更厳禁）'!$B$11:$C$16,2,TRUE)</f>
        <v>0</v>
      </c>
      <c r="U213" s="7">
        <f>VLOOKUP(T213,'開眼片足立ち判定　女性（変更厳禁）'!$B$11:$C$16,2,TRUE)</f>
        <v>0</v>
      </c>
      <c r="AB213" s="7">
        <f t="shared" si="20"/>
        <v>0</v>
      </c>
      <c r="AF213" s="61"/>
      <c r="AG213" s="7"/>
      <c r="BA213" s="81">
        <f t="shared" si="21"/>
        <v>0</v>
      </c>
      <c r="BE213" s="69"/>
      <c r="BF213" s="8"/>
    </row>
    <row r="214" spans="11:58">
      <c r="K214" s="43"/>
      <c r="Q214" s="7">
        <f>VLOOKUP(P214,'握力判定　女性用（変更厳禁）'!$B$11:$C$16,2,TRUE)</f>
        <v>0</v>
      </c>
      <c r="S214" s="7">
        <f>VLOOKUP(R214,'長座位体前屈判定　女性用（変更厳禁）'!$B$11:$C$16,2,TRUE)</f>
        <v>0</v>
      </c>
      <c r="U214" s="7">
        <f>VLOOKUP(T214,'開眼片足立ち判定　女性（変更厳禁）'!$B$11:$C$16,2,TRUE)</f>
        <v>0</v>
      </c>
      <c r="AB214" s="7">
        <f t="shared" si="20"/>
        <v>0</v>
      </c>
      <c r="AF214" s="61"/>
      <c r="AG214" s="7"/>
      <c r="BA214" s="81">
        <f t="shared" si="21"/>
        <v>0</v>
      </c>
      <c r="BE214" s="69"/>
      <c r="BF214" s="8"/>
    </row>
    <row r="215" spans="11:58">
      <c r="K215" s="43"/>
      <c r="Q215" s="7">
        <f>VLOOKUP(P215,'握力判定　女性用（変更厳禁）'!$B$11:$C$16,2,TRUE)</f>
        <v>0</v>
      </c>
      <c r="S215" s="7">
        <f>VLOOKUP(R215,'長座位体前屈判定　女性用（変更厳禁）'!$B$11:$C$16,2,TRUE)</f>
        <v>0</v>
      </c>
      <c r="U215" s="7">
        <f>VLOOKUP(T215,'開眼片足立ち判定　女性（変更厳禁）'!$B$11:$C$16,2,TRUE)</f>
        <v>0</v>
      </c>
      <c r="AB215" s="7">
        <f t="shared" si="20"/>
        <v>0</v>
      </c>
      <c r="AF215" s="61"/>
      <c r="AG215" s="7"/>
      <c r="BA215" s="81">
        <f t="shared" si="21"/>
        <v>0</v>
      </c>
      <c r="BE215" s="69"/>
      <c r="BF215" s="8"/>
    </row>
    <row r="216" spans="11:58">
      <c r="K216" s="43"/>
      <c r="Q216" s="7">
        <f>VLOOKUP(P216,'握力判定　女性用（変更厳禁）'!$B$11:$C$16,2,TRUE)</f>
        <v>0</v>
      </c>
      <c r="S216" s="7">
        <f>VLOOKUP(R216,'長座位体前屈判定　女性用（変更厳禁）'!$B$11:$C$16,2,TRUE)</f>
        <v>0</v>
      </c>
      <c r="U216" s="7">
        <f>VLOOKUP(T216,'開眼片足立ち判定　女性（変更厳禁）'!$B$11:$C$16,2,TRUE)</f>
        <v>0</v>
      </c>
      <c r="AB216" s="7">
        <f t="shared" si="20"/>
        <v>0</v>
      </c>
      <c r="AF216" s="61"/>
      <c r="AG216" s="7"/>
      <c r="BA216" s="81">
        <f t="shared" si="21"/>
        <v>0</v>
      </c>
      <c r="BE216" s="69"/>
      <c r="BF216" s="8"/>
    </row>
    <row r="217" spans="11:58">
      <c r="K217" s="43"/>
      <c r="Q217" s="7">
        <f>VLOOKUP(P217,'握力判定　女性用（変更厳禁）'!$B$11:$C$16,2,TRUE)</f>
        <v>0</v>
      </c>
      <c r="S217" s="7">
        <f>VLOOKUP(R217,'長座位体前屈判定　女性用（変更厳禁）'!$B$11:$C$16,2,TRUE)</f>
        <v>0</v>
      </c>
      <c r="AB217" s="7">
        <f t="shared" si="20"/>
        <v>0</v>
      </c>
      <c r="AF217" s="61"/>
      <c r="AG217" s="7"/>
      <c r="BA217" s="81">
        <f t="shared" si="21"/>
        <v>0</v>
      </c>
      <c r="BE217" s="69"/>
      <c r="BF217" s="8"/>
    </row>
    <row r="218" spans="11:58">
      <c r="K218" s="43"/>
      <c r="Q218" s="7">
        <f>VLOOKUP(P218,'握力判定　女性用（変更厳禁）'!$B$11:$C$16,2,TRUE)</f>
        <v>0</v>
      </c>
      <c r="S218" s="7">
        <f>VLOOKUP(R218,'長座位体前屈判定　女性用（変更厳禁）'!$B$11:$C$16,2,TRUE)</f>
        <v>0</v>
      </c>
      <c r="AB218" s="7">
        <f t="shared" si="20"/>
        <v>0</v>
      </c>
      <c r="AF218" s="61"/>
      <c r="AG218" s="7"/>
      <c r="BA218" s="81">
        <f t="shared" si="21"/>
        <v>0</v>
      </c>
      <c r="BE218" s="69"/>
      <c r="BF218" s="8"/>
    </row>
    <row r="219" spans="11:58">
      <c r="K219" s="43"/>
      <c r="Q219" s="7">
        <f>VLOOKUP(P219,'握力判定　女性用（変更厳禁）'!$B$11:$C$16,2,TRUE)</f>
        <v>0</v>
      </c>
      <c r="S219" s="7">
        <f>VLOOKUP(R219,'長座位体前屈判定　女性用（変更厳禁）'!$B$11:$C$16,2,TRUE)</f>
        <v>0</v>
      </c>
      <c r="AB219" s="7">
        <f t="shared" si="20"/>
        <v>0</v>
      </c>
      <c r="AF219" s="61"/>
      <c r="AG219" s="7"/>
      <c r="BA219" s="81">
        <f t="shared" si="21"/>
        <v>0</v>
      </c>
      <c r="BE219" s="69"/>
      <c r="BF219" s="8"/>
    </row>
    <row r="220" spans="11:58">
      <c r="K220" s="43"/>
      <c r="Q220" s="7">
        <f>VLOOKUP(P220,'握力判定　女性用（変更厳禁）'!$B$11:$C$16,2,TRUE)</f>
        <v>0</v>
      </c>
      <c r="S220" s="7">
        <f>VLOOKUP(R220,'長座位体前屈判定　女性用（変更厳禁）'!$B$11:$C$16,2,TRUE)</f>
        <v>0</v>
      </c>
      <c r="AB220" s="7">
        <f t="shared" si="20"/>
        <v>0</v>
      </c>
      <c r="AF220" s="61"/>
      <c r="AG220" s="7"/>
      <c r="BA220" s="81">
        <f t="shared" si="21"/>
        <v>0</v>
      </c>
      <c r="BE220" s="69"/>
      <c r="BF220" s="8"/>
    </row>
    <row r="221" spans="11:58">
      <c r="K221" s="43"/>
      <c r="Q221" s="7">
        <f>VLOOKUP(P221,'握力判定　女性用（変更厳禁）'!$B$11:$C$16,2,TRUE)</f>
        <v>0</v>
      </c>
      <c r="S221" s="7">
        <f>VLOOKUP(R221,'長座位体前屈判定　女性用（変更厳禁）'!$B$11:$C$16,2,TRUE)</f>
        <v>0</v>
      </c>
      <c r="AB221" s="7">
        <f t="shared" si="20"/>
        <v>0</v>
      </c>
      <c r="AF221" s="61"/>
      <c r="AG221" s="7"/>
      <c r="BA221" s="81">
        <f t="shared" si="21"/>
        <v>0</v>
      </c>
      <c r="BE221" s="69"/>
      <c r="BF221" s="8"/>
    </row>
    <row r="222" spans="11:58">
      <c r="K222" s="43"/>
      <c r="Q222" s="7">
        <f>VLOOKUP(P222,'握力判定　女性用（変更厳禁）'!$B$11:$C$16,2,TRUE)</f>
        <v>0</v>
      </c>
      <c r="S222" s="7">
        <f>VLOOKUP(R222,'長座位体前屈判定　女性用（変更厳禁）'!$B$11:$C$16,2,TRUE)</f>
        <v>0</v>
      </c>
      <c r="AB222" s="7">
        <f t="shared" si="20"/>
        <v>0</v>
      </c>
      <c r="AF222" s="61"/>
      <c r="AG222" s="7"/>
      <c r="BA222" s="81">
        <f t="shared" si="21"/>
        <v>0</v>
      </c>
      <c r="BE222" s="69"/>
      <c r="BF222" s="8"/>
    </row>
    <row r="223" spans="11:58">
      <c r="K223" s="43"/>
      <c r="Q223" s="7">
        <f>VLOOKUP(P223,'握力判定　女性用（変更厳禁）'!$B$11:$C$16,2,TRUE)</f>
        <v>0</v>
      </c>
      <c r="S223" s="7">
        <f>VLOOKUP(R223,'長座位体前屈判定　女性用（変更厳禁）'!$B$11:$C$16,2,TRUE)</f>
        <v>0</v>
      </c>
      <c r="AB223" s="7">
        <f t="shared" si="20"/>
        <v>0</v>
      </c>
      <c r="AF223" s="61"/>
      <c r="AG223" s="7"/>
      <c r="BA223" s="81">
        <f t="shared" si="21"/>
        <v>0</v>
      </c>
      <c r="BE223" s="69"/>
      <c r="BF223" s="8"/>
    </row>
    <row r="224" spans="11:58">
      <c r="K224" s="43"/>
      <c r="Q224" s="7">
        <f>VLOOKUP(P224,'握力判定　女性用（変更厳禁）'!$B$11:$C$16,2,TRUE)</f>
        <v>0</v>
      </c>
      <c r="S224" s="7">
        <f>VLOOKUP(R224,'長座位体前屈判定　女性用（変更厳禁）'!$B$11:$C$16,2,TRUE)</f>
        <v>0</v>
      </c>
      <c r="AB224" s="7">
        <f t="shared" si="20"/>
        <v>0</v>
      </c>
      <c r="AF224" s="61"/>
      <c r="AG224" s="7"/>
      <c r="BA224" s="81">
        <f t="shared" si="21"/>
        <v>0</v>
      </c>
      <c r="BE224" s="69"/>
      <c r="BF224" s="8"/>
    </row>
    <row r="225" spans="11:58">
      <c r="K225" s="43"/>
      <c r="Q225" s="7">
        <f>VLOOKUP(P225,'握力判定　女性用（変更厳禁）'!$B$11:$C$16,2,TRUE)</f>
        <v>0</v>
      </c>
      <c r="S225" s="7">
        <f>VLOOKUP(R225,'長座位体前屈判定　女性用（変更厳禁）'!$B$11:$C$16,2,TRUE)</f>
        <v>0</v>
      </c>
      <c r="AB225" s="7">
        <f t="shared" si="20"/>
        <v>0</v>
      </c>
      <c r="AF225" s="61"/>
      <c r="AG225" s="7"/>
      <c r="BA225" s="81">
        <f t="shared" si="21"/>
        <v>0</v>
      </c>
      <c r="BE225" s="69"/>
      <c r="BF225" s="8"/>
    </row>
    <row r="226" spans="11:58">
      <c r="K226" s="43"/>
      <c r="S226" s="7">
        <f>VLOOKUP(R226,'長座位体前屈判定　女性用（変更厳禁）'!$B$11:$C$16,2,TRUE)</f>
        <v>0</v>
      </c>
      <c r="AB226" s="7">
        <f t="shared" si="20"/>
        <v>0</v>
      </c>
      <c r="AF226" s="61"/>
      <c r="AG226" s="7"/>
      <c r="BA226" s="81">
        <f t="shared" si="21"/>
        <v>0</v>
      </c>
      <c r="BE226" s="69"/>
      <c r="BF226" s="8"/>
    </row>
    <row r="227" spans="11:58">
      <c r="K227" s="43"/>
      <c r="S227" s="7">
        <f>VLOOKUP(R227,'長座位体前屈判定　女性用（変更厳禁）'!$B$11:$C$16,2,TRUE)</f>
        <v>0</v>
      </c>
      <c r="AB227" s="7">
        <f t="shared" si="20"/>
        <v>0</v>
      </c>
      <c r="AF227" s="61"/>
      <c r="AG227" s="7"/>
      <c r="BA227" s="81">
        <f t="shared" si="21"/>
        <v>0</v>
      </c>
      <c r="BE227" s="69"/>
      <c r="BF227" s="8"/>
    </row>
    <row r="228" spans="11:58">
      <c r="K228" s="43"/>
      <c r="S228" s="7">
        <f>VLOOKUP(R228,'長座位体前屈判定　女性用（変更厳禁）'!$B$11:$C$16,2,TRUE)</f>
        <v>0</v>
      </c>
      <c r="AB228" s="7">
        <f t="shared" si="20"/>
        <v>0</v>
      </c>
      <c r="AF228" s="61"/>
      <c r="AG228" s="7"/>
      <c r="BA228" s="81">
        <f t="shared" si="21"/>
        <v>0</v>
      </c>
      <c r="BE228" s="69"/>
      <c r="BF228" s="8"/>
    </row>
    <row r="229" spans="11:58">
      <c r="K229" s="43"/>
      <c r="S229" s="7">
        <f>VLOOKUP(R229,'長座位体前屈判定　女性用（変更厳禁）'!$B$11:$C$16,2,TRUE)</f>
        <v>0</v>
      </c>
      <c r="AB229" s="7">
        <f t="shared" si="20"/>
        <v>0</v>
      </c>
      <c r="AF229" s="61"/>
      <c r="AG229" s="7"/>
      <c r="BA229" s="81">
        <f t="shared" si="21"/>
        <v>0</v>
      </c>
      <c r="BE229" s="69"/>
      <c r="BF229" s="8"/>
    </row>
    <row r="230" spans="11:58">
      <c r="K230" s="43"/>
      <c r="S230" s="7">
        <f>VLOOKUP(R230,'長座位体前屈判定　女性用（変更厳禁）'!$B$11:$C$16,2,TRUE)</f>
        <v>0</v>
      </c>
      <c r="AB230" s="7">
        <f t="shared" si="20"/>
        <v>0</v>
      </c>
      <c r="AF230" s="61"/>
      <c r="AG230" s="7"/>
      <c r="BA230" s="81">
        <f t="shared" si="21"/>
        <v>0</v>
      </c>
      <c r="BE230" s="69"/>
      <c r="BF230" s="8"/>
    </row>
    <row r="231" spans="11:58">
      <c r="K231" s="43"/>
      <c r="S231" s="7">
        <f>VLOOKUP(R231,'長座位体前屈判定　女性用（変更厳禁）'!$B$11:$C$16,2,TRUE)</f>
        <v>0</v>
      </c>
      <c r="AB231" s="7">
        <f t="shared" si="20"/>
        <v>0</v>
      </c>
      <c r="AF231" s="61"/>
      <c r="AG231" s="7"/>
      <c r="BA231" s="81">
        <f t="shared" si="21"/>
        <v>0</v>
      </c>
      <c r="BE231" s="69"/>
      <c r="BF231" s="8"/>
    </row>
    <row r="232" spans="11:58">
      <c r="K232" s="43"/>
      <c r="S232" s="7">
        <f>VLOOKUP(R232,'長座位体前屈判定　女性用（変更厳禁）'!$B$11:$C$16,2,TRUE)</f>
        <v>0</v>
      </c>
      <c r="AB232" s="7">
        <f t="shared" si="20"/>
        <v>0</v>
      </c>
      <c r="AF232" s="61"/>
      <c r="AG232" s="7"/>
      <c r="BA232" s="81">
        <f t="shared" si="21"/>
        <v>0</v>
      </c>
      <c r="BE232" s="69"/>
      <c r="BF232" s="8"/>
    </row>
    <row r="233" spans="11:58">
      <c r="K233" s="43"/>
      <c r="S233" s="7">
        <f>VLOOKUP(R233,'長座位体前屈判定　女性用（変更厳禁）'!$B$11:$C$16,2,TRUE)</f>
        <v>0</v>
      </c>
      <c r="AB233" s="7">
        <f t="shared" si="20"/>
        <v>0</v>
      </c>
      <c r="AF233" s="61"/>
      <c r="AG233" s="7"/>
      <c r="BA233" s="81">
        <f t="shared" si="21"/>
        <v>0</v>
      </c>
      <c r="BE233" s="69"/>
      <c r="BF233" s="8"/>
    </row>
    <row r="234" spans="11:58">
      <c r="K234" s="43"/>
      <c r="S234" s="7">
        <f>VLOOKUP(R234,'長座位体前屈判定　女性用（変更厳禁）'!$B$11:$C$16,2,TRUE)</f>
        <v>0</v>
      </c>
      <c r="AB234" s="7">
        <f t="shared" si="20"/>
        <v>0</v>
      </c>
      <c r="AF234" s="61"/>
      <c r="AG234" s="7"/>
      <c r="BA234" s="81">
        <f t="shared" si="21"/>
        <v>0</v>
      </c>
      <c r="BE234" s="69"/>
      <c r="BF234" s="8"/>
    </row>
    <row r="235" spans="11:58">
      <c r="K235" s="43"/>
      <c r="S235" s="7">
        <f>VLOOKUP(R235,'長座位体前屈判定　女性用（変更厳禁）'!$B$11:$C$16,2,TRUE)</f>
        <v>0</v>
      </c>
      <c r="AB235" s="7">
        <f t="shared" si="20"/>
        <v>0</v>
      </c>
      <c r="AF235" s="61"/>
      <c r="AG235" s="7"/>
      <c r="BA235" s="81">
        <f t="shared" si="21"/>
        <v>0</v>
      </c>
      <c r="BE235" s="69"/>
      <c r="BF235" s="8"/>
    </row>
    <row r="236" spans="11:58">
      <c r="K236" s="43"/>
      <c r="S236" s="7">
        <f>VLOOKUP(R236,'長座位体前屈判定　女性用（変更厳禁）'!$B$11:$C$16,2,TRUE)</f>
        <v>0</v>
      </c>
      <c r="AB236" s="7">
        <f t="shared" si="20"/>
        <v>0</v>
      </c>
      <c r="AF236" s="61"/>
      <c r="AG236" s="7"/>
      <c r="BA236" s="81">
        <f t="shared" si="21"/>
        <v>0</v>
      </c>
      <c r="BE236" s="69"/>
      <c r="BF236" s="8"/>
    </row>
    <row r="237" spans="11:58">
      <c r="K237" s="43"/>
      <c r="S237" s="7">
        <f>VLOOKUP(R237,'長座位体前屈判定　女性用（変更厳禁）'!$B$11:$C$16,2,TRUE)</f>
        <v>0</v>
      </c>
      <c r="AB237" s="7">
        <f t="shared" si="20"/>
        <v>0</v>
      </c>
      <c r="AF237" s="61"/>
      <c r="AG237" s="7"/>
      <c r="BA237" s="81">
        <f t="shared" si="21"/>
        <v>0</v>
      </c>
      <c r="BE237" s="69"/>
      <c r="BF237" s="8"/>
    </row>
    <row r="238" spans="11:58">
      <c r="K238" s="43"/>
      <c r="S238" s="7">
        <f>VLOOKUP(R238,'長座位体前屈判定　女性用（変更厳禁）'!$B$11:$C$16,2,TRUE)</f>
        <v>0</v>
      </c>
      <c r="AB238" s="7">
        <f t="shared" si="20"/>
        <v>0</v>
      </c>
      <c r="AF238" s="61"/>
      <c r="AG238" s="7"/>
      <c r="BA238" s="81">
        <f t="shared" si="21"/>
        <v>0</v>
      </c>
      <c r="BE238" s="69"/>
      <c r="BF238" s="8"/>
    </row>
    <row r="239" spans="11:58">
      <c r="K239" s="43"/>
      <c r="S239" s="7">
        <f>VLOOKUP(R239,'長座位体前屈判定　女性用（変更厳禁）'!$B$11:$C$16,2,TRUE)</f>
        <v>0</v>
      </c>
      <c r="AB239" s="7">
        <f t="shared" si="20"/>
        <v>0</v>
      </c>
      <c r="AF239" s="61"/>
      <c r="AG239" s="7"/>
      <c r="BA239" s="81">
        <f t="shared" si="21"/>
        <v>0</v>
      </c>
      <c r="BE239" s="69"/>
      <c r="BF239" s="8"/>
    </row>
    <row r="240" spans="11:58">
      <c r="K240" s="43"/>
      <c r="S240" s="7">
        <f>VLOOKUP(R240,'長座位体前屈判定　女性用（変更厳禁）'!$B$11:$C$16,2,TRUE)</f>
        <v>0</v>
      </c>
      <c r="AB240" s="7">
        <f t="shared" si="20"/>
        <v>0</v>
      </c>
      <c r="AF240" s="61"/>
      <c r="AG240" s="7"/>
      <c r="BA240" s="81">
        <f t="shared" si="21"/>
        <v>0</v>
      </c>
      <c r="BE240" s="69"/>
      <c r="BF240" s="8"/>
    </row>
    <row r="241" spans="11:58">
      <c r="K241" s="43"/>
      <c r="S241" s="7">
        <f>VLOOKUP(R241,'長座位体前屈判定　女性用（変更厳禁）'!$B$11:$C$16,2,TRUE)</f>
        <v>0</v>
      </c>
      <c r="AB241" s="7">
        <f t="shared" si="20"/>
        <v>0</v>
      </c>
      <c r="AF241" s="61"/>
      <c r="AG241" s="7"/>
      <c r="BA241" s="81">
        <f t="shared" si="21"/>
        <v>0</v>
      </c>
      <c r="BE241" s="69"/>
      <c r="BF241" s="8"/>
    </row>
    <row r="242" spans="11:58">
      <c r="K242" s="43"/>
      <c r="S242" s="7">
        <f>VLOOKUP(R242,'長座位体前屈判定　女性用（変更厳禁）'!$B$11:$C$16,2,TRUE)</f>
        <v>0</v>
      </c>
      <c r="AB242" s="7">
        <f t="shared" si="20"/>
        <v>0</v>
      </c>
      <c r="AF242" s="61"/>
      <c r="AG242" s="7"/>
      <c r="BA242" s="81">
        <f t="shared" si="21"/>
        <v>0</v>
      </c>
      <c r="BE242" s="69"/>
      <c r="BF242" s="8"/>
    </row>
    <row r="243" spans="11:58">
      <c r="K243" s="43"/>
      <c r="S243" s="7">
        <f>VLOOKUP(R243,'長座位体前屈判定　女性用（変更厳禁）'!$B$11:$C$16,2,TRUE)</f>
        <v>0</v>
      </c>
      <c r="AB243" s="7">
        <f t="shared" si="20"/>
        <v>0</v>
      </c>
      <c r="AF243" s="61"/>
      <c r="AG243" s="7"/>
      <c r="BA243" s="81">
        <f t="shared" si="21"/>
        <v>0</v>
      </c>
      <c r="BE243" s="69"/>
      <c r="BF243" s="8"/>
    </row>
    <row r="244" spans="11:58">
      <c r="S244" s="7">
        <f>VLOOKUP(R244,'長座位体前屈判定　女性用（変更厳禁）'!$B$11:$C$16,2,TRUE)</f>
        <v>0</v>
      </c>
      <c r="AB244" s="7">
        <f t="shared" si="20"/>
        <v>0</v>
      </c>
      <c r="AG244" s="7"/>
      <c r="BA244" s="81">
        <f t="shared" si="21"/>
        <v>0</v>
      </c>
      <c r="BF244" s="8"/>
    </row>
    <row r="245" spans="11:58">
      <c r="S245" s="7">
        <f>VLOOKUP(R245,'長座位体前屈判定　女性用（変更厳禁）'!$B$11:$C$16,2,TRUE)</f>
        <v>0</v>
      </c>
      <c r="AB245" s="7">
        <f t="shared" si="20"/>
        <v>0</v>
      </c>
      <c r="AG245" s="7"/>
      <c r="BA245" s="81">
        <f t="shared" si="21"/>
        <v>0</v>
      </c>
      <c r="BF245" s="8"/>
    </row>
    <row r="246" spans="11:58">
      <c r="S246" s="7">
        <f>VLOOKUP(R246,'長座位体前屈判定　女性用（変更厳禁）'!$B$11:$C$16,2,TRUE)</f>
        <v>0</v>
      </c>
      <c r="AB246" s="7">
        <f t="shared" si="20"/>
        <v>0</v>
      </c>
      <c r="AG246" s="7"/>
      <c r="BA246" s="81">
        <f t="shared" si="21"/>
        <v>0</v>
      </c>
      <c r="BF246" s="8"/>
    </row>
    <row r="247" spans="11:58">
      <c r="S247" s="7">
        <f>VLOOKUP(R247,'長座位体前屈判定　女性用（変更厳禁）'!$B$11:$C$16,2,TRUE)</f>
        <v>0</v>
      </c>
      <c r="AB247" s="7">
        <f t="shared" si="20"/>
        <v>0</v>
      </c>
      <c r="AG247" s="7"/>
      <c r="BA247" s="81">
        <f t="shared" si="21"/>
        <v>0</v>
      </c>
      <c r="BF247" s="8"/>
    </row>
    <row r="248" spans="11:58">
      <c r="S248" s="7">
        <f>VLOOKUP(R248,'長座位体前屈判定　女性用（変更厳禁）'!$B$11:$C$16,2,TRUE)</f>
        <v>0</v>
      </c>
      <c r="AB248" s="7">
        <f t="shared" si="20"/>
        <v>0</v>
      </c>
      <c r="AG248" s="7"/>
      <c r="BA248" s="81">
        <f t="shared" si="21"/>
        <v>0</v>
      </c>
      <c r="BF248" s="8"/>
    </row>
    <row r="249" spans="11:58">
      <c r="S249" s="7">
        <f>VLOOKUP(R249,'長座位体前屈判定　女性用（変更厳禁）'!$B$11:$C$16,2,TRUE)</f>
        <v>0</v>
      </c>
      <c r="AB249" s="7">
        <f t="shared" si="20"/>
        <v>0</v>
      </c>
      <c r="AG249" s="7"/>
      <c r="BA249" s="81">
        <f t="shared" si="21"/>
        <v>0</v>
      </c>
      <c r="BF249" s="8"/>
    </row>
    <row r="250" spans="11:58">
      <c r="S250" s="7">
        <f>VLOOKUP(R250,'長座位体前屈判定　女性用（変更厳禁）'!$B$11:$C$16,2,TRUE)</f>
        <v>0</v>
      </c>
      <c r="AB250" s="7">
        <f t="shared" si="20"/>
        <v>0</v>
      </c>
      <c r="AG250" s="7"/>
      <c r="BA250" s="81">
        <f t="shared" si="21"/>
        <v>0</v>
      </c>
      <c r="BF250" s="8"/>
    </row>
    <row r="251" spans="11:58">
      <c r="S251" s="7">
        <f>VLOOKUP(R251,'長座位体前屈判定　女性用（変更厳禁）'!$B$11:$C$16,2,TRUE)</f>
        <v>0</v>
      </c>
      <c r="AB251" s="7">
        <f t="shared" si="20"/>
        <v>0</v>
      </c>
      <c r="BA251" s="81">
        <f t="shared" si="21"/>
        <v>0</v>
      </c>
    </row>
    <row r="252" spans="11:58">
      <c r="S252" s="7">
        <f>VLOOKUP(R252,'長座位体前屈判定　女性用（変更厳禁）'!$B$11:$C$16,2,TRUE)</f>
        <v>0</v>
      </c>
      <c r="AB252" s="7">
        <f t="shared" si="20"/>
        <v>0</v>
      </c>
      <c r="BA252" s="81">
        <f t="shared" si="21"/>
        <v>0</v>
      </c>
    </row>
    <row r="253" spans="11:58">
      <c r="S253" s="7">
        <f>VLOOKUP(R253,'長座位体前屈判定　女性用（変更厳禁）'!$B$11:$C$16,2,TRUE)</f>
        <v>0</v>
      </c>
      <c r="AB253" s="7">
        <f t="shared" si="20"/>
        <v>0</v>
      </c>
      <c r="BA253" s="81">
        <f t="shared" si="21"/>
        <v>0</v>
      </c>
    </row>
    <row r="254" spans="11:58">
      <c r="S254" s="7">
        <f>VLOOKUP(R254,'長座位体前屈判定　女性用（変更厳禁）'!$B$11:$C$16,2,TRUE)</f>
        <v>0</v>
      </c>
      <c r="AB254" s="7">
        <f t="shared" si="20"/>
        <v>0</v>
      </c>
      <c r="BA254" s="81">
        <f t="shared" si="21"/>
        <v>0</v>
      </c>
    </row>
    <row r="255" spans="11:58">
      <c r="S255" s="7">
        <f>VLOOKUP(R255,'長座位体前屈判定　女性用（変更厳禁）'!$B$11:$C$16,2,TRUE)</f>
        <v>0</v>
      </c>
      <c r="AB255" s="7">
        <f t="shared" si="20"/>
        <v>0</v>
      </c>
      <c r="BA255" s="81">
        <f t="shared" si="21"/>
        <v>0</v>
      </c>
    </row>
    <row r="256" spans="11:58">
      <c r="S256" s="7">
        <f>VLOOKUP(R256,'長座位体前屈判定　女性用（変更厳禁）'!$B$11:$C$16,2,TRUE)</f>
        <v>0</v>
      </c>
      <c r="AB256" s="7">
        <f t="shared" si="20"/>
        <v>0</v>
      </c>
      <c r="BA256" s="81">
        <f t="shared" si="21"/>
        <v>0</v>
      </c>
    </row>
    <row r="257" spans="19:53">
      <c r="S257" s="7">
        <f>VLOOKUP(R257,'長座位体前屈判定　女性用（変更厳禁）'!$B$11:$C$16,2,TRUE)</f>
        <v>0</v>
      </c>
      <c r="AB257" s="7">
        <f t="shared" si="20"/>
        <v>0</v>
      </c>
      <c r="BA257" s="81">
        <f t="shared" si="21"/>
        <v>0</v>
      </c>
    </row>
    <row r="258" spans="19:53">
      <c r="S258" s="7">
        <f>VLOOKUP(R258,'長座位体前屈判定　女性用（変更厳禁）'!$B$11:$C$16,2,TRUE)</f>
        <v>0</v>
      </c>
      <c r="AB258" s="7">
        <f t="shared" si="20"/>
        <v>0</v>
      </c>
      <c r="BA258" s="81">
        <f t="shared" si="21"/>
        <v>0</v>
      </c>
    </row>
    <row r="259" spans="19:53">
      <c r="S259" s="7">
        <f>VLOOKUP(R259,'長座位体前屈判定　女性用（変更厳禁）'!$B$11:$C$16,2,TRUE)</f>
        <v>0</v>
      </c>
      <c r="AB259" s="7">
        <f t="shared" si="20"/>
        <v>0</v>
      </c>
      <c r="BA259" s="81">
        <f t="shared" si="21"/>
        <v>0</v>
      </c>
    </row>
    <row r="260" spans="19:53">
      <c r="S260" s="7">
        <f>VLOOKUP(R260,'長座位体前屈判定　女性用（変更厳禁）'!$B$11:$C$16,2,TRUE)</f>
        <v>0</v>
      </c>
      <c r="AB260" s="7">
        <f t="shared" ref="AB260:AB323" si="22">SUM(Q260,S260,U260,W260,Y260,AA260)</f>
        <v>0</v>
      </c>
      <c r="BA260" s="81">
        <f t="shared" ref="BA260:BA323" si="23">SUM(AP260,AR260,AT260,AV260,AX260,AZ260)</f>
        <v>0</v>
      </c>
    </row>
    <row r="261" spans="19:53">
      <c r="S261" s="7">
        <f>VLOOKUP(R261,'長座位体前屈判定　女性用（変更厳禁）'!$B$11:$C$16,2,TRUE)</f>
        <v>0</v>
      </c>
      <c r="AB261" s="7">
        <f t="shared" si="22"/>
        <v>0</v>
      </c>
      <c r="BA261" s="81">
        <f t="shared" si="23"/>
        <v>0</v>
      </c>
    </row>
    <row r="262" spans="19:53">
      <c r="S262" s="7">
        <f>VLOOKUP(R262,'長座位体前屈判定　女性用（変更厳禁）'!$B$11:$C$16,2,TRUE)</f>
        <v>0</v>
      </c>
      <c r="AB262" s="7">
        <f t="shared" si="22"/>
        <v>0</v>
      </c>
      <c r="BA262" s="81">
        <f t="shared" si="23"/>
        <v>0</v>
      </c>
    </row>
    <row r="263" spans="19:53">
      <c r="S263" s="7">
        <f>VLOOKUP(R263,'長座位体前屈判定　女性用（変更厳禁）'!$B$11:$C$16,2,TRUE)</f>
        <v>0</v>
      </c>
      <c r="AB263" s="7">
        <f t="shared" si="22"/>
        <v>0</v>
      </c>
      <c r="BA263" s="81">
        <f t="shared" si="23"/>
        <v>0</v>
      </c>
    </row>
    <row r="264" spans="19:53">
      <c r="S264" s="7">
        <f>VLOOKUP(R264,'長座位体前屈判定　女性用（変更厳禁）'!$B$11:$C$16,2,TRUE)</f>
        <v>0</v>
      </c>
      <c r="AB264" s="7">
        <f t="shared" si="22"/>
        <v>0</v>
      </c>
      <c r="BA264" s="81">
        <f t="shared" si="23"/>
        <v>0</v>
      </c>
    </row>
    <row r="265" spans="19:53">
      <c r="S265" s="7">
        <f>VLOOKUP(R265,'長座位体前屈判定　女性用（変更厳禁）'!$B$11:$C$16,2,TRUE)</f>
        <v>0</v>
      </c>
      <c r="AB265" s="7">
        <f t="shared" si="22"/>
        <v>0</v>
      </c>
      <c r="BA265" s="81">
        <f t="shared" si="23"/>
        <v>0</v>
      </c>
    </row>
    <row r="266" spans="19:53">
      <c r="S266" s="7">
        <f>VLOOKUP(R266,'長座位体前屈判定　女性用（変更厳禁）'!$B$11:$C$16,2,TRUE)</f>
        <v>0</v>
      </c>
      <c r="AB266" s="7">
        <f t="shared" si="22"/>
        <v>0</v>
      </c>
      <c r="BA266" s="81">
        <f t="shared" si="23"/>
        <v>0</v>
      </c>
    </row>
    <row r="267" spans="19:53">
      <c r="S267" s="7">
        <f>VLOOKUP(R267,'長座位体前屈判定　女性用（変更厳禁）'!$B$11:$C$16,2,TRUE)</f>
        <v>0</v>
      </c>
      <c r="AB267" s="7">
        <f t="shared" si="22"/>
        <v>0</v>
      </c>
      <c r="BA267" s="81">
        <f t="shared" si="23"/>
        <v>0</v>
      </c>
    </row>
    <row r="268" spans="19:53">
      <c r="S268" s="7">
        <f>VLOOKUP(R268,'長座位体前屈判定　女性用（変更厳禁）'!$B$11:$C$16,2,TRUE)</f>
        <v>0</v>
      </c>
      <c r="AB268" s="7">
        <f t="shared" si="22"/>
        <v>0</v>
      </c>
      <c r="BA268" s="81">
        <f t="shared" si="23"/>
        <v>0</v>
      </c>
    </row>
    <row r="269" spans="19:53">
      <c r="S269" s="7">
        <f>VLOOKUP(R269,'長座位体前屈判定　女性用（変更厳禁）'!$B$11:$C$16,2,TRUE)</f>
        <v>0</v>
      </c>
      <c r="AB269" s="7">
        <f t="shared" si="22"/>
        <v>0</v>
      </c>
      <c r="BA269" s="81">
        <f t="shared" si="23"/>
        <v>0</v>
      </c>
    </row>
    <row r="270" spans="19:53">
      <c r="S270" s="7">
        <f>VLOOKUP(R270,'長座位体前屈判定　女性用（変更厳禁）'!$B$11:$C$16,2,TRUE)</f>
        <v>0</v>
      </c>
      <c r="AB270" s="7">
        <f t="shared" si="22"/>
        <v>0</v>
      </c>
      <c r="BA270" s="81">
        <f t="shared" si="23"/>
        <v>0</v>
      </c>
    </row>
    <row r="271" spans="19:53">
      <c r="S271" s="7">
        <f>VLOOKUP(R271,'長座位体前屈判定　女性用（変更厳禁）'!$B$11:$C$16,2,TRUE)</f>
        <v>0</v>
      </c>
      <c r="AB271" s="7">
        <f t="shared" si="22"/>
        <v>0</v>
      </c>
      <c r="BA271" s="81">
        <f t="shared" si="23"/>
        <v>0</v>
      </c>
    </row>
    <row r="272" spans="19:53">
      <c r="S272" s="7">
        <f>VLOOKUP(R272,'長座位体前屈判定　女性用（変更厳禁）'!$B$11:$C$16,2,TRUE)</f>
        <v>0</v>
      </c>
      <c r="AB272" s="7">
        <f t="shared" si="22"/>
        <v>0</v>
      </c>
      <c r="BA272" s="81">
        <f t="shared" si="23"/>
        <v>0</v>
      </c>
    </row>
    <row r="273" spans="19:53">
      <c r="S273" s="7">
        <f>VLOOKUP(R273,'長座位体前屈判定　女性用（変更厳禁）'!$B$11:$C$16,2,TRUE)</f>
        <v>0</v>
      </c>
      <c r="AB273" s="7">
        <f t="shared" si="22"/>
        <v>0</v>
      </c>
      <c r="BA273" s="81">
        <f t="shared" si="23"/>
        <v>0</v>
      </c>
    </row>
    <row r="274" spans="19:53">
      <c r="S274" s="7">
        <f>VLOOKUP(R274,'長座位体前屈判定　女性用（変更厳禁）'!$B$11:$C$16,2,TRUE)</f>
        <v>0</v>
      </c>
      <c r="AB274" s="7">
        <f t="shared" si="22"/>
        <v>0</v>
      </c>
      <c r="BA274" s="81">
        <f t="shared" si="23"/>
        <v>0</v>
      </c>
    </row>
    <row r="275" spans="19:53">
      <c r="S275" s="7">
        <f>VLOOKUP(R275,'長座位体前屈判定　女性用（変更厳禁）'!$B$11:$C$16,2,TRUE)</f>
        <v>0</v>
      </c>
      <c r="AB275" s="7">
        <f t="shared" si="22"/>
        <v>0</v>
      </c>
      <c r="BA275" s="81">
        <f t="shared" si="23"/>
        <v>0</v>
      </c>
    </row>
    <row r="276" spans="19:53">
      <c r="S276" s="7">
        <f>VLOOKUP(R276,'長座位体前屈判定　女性用（変更厳禁）'!$B$11:$C$16,2,TRUE)</f>
        <v>0</v>
      </c>
      <c r="AB276" s="7">
        <f t="shared" si="22"/>
        <v>0</v>
      </c>
      <c r="BA276" s="81">
        <f t="shared" si="23"/>
        <v>0</v>
      </c>
    </row>
    <row r="277" spans="19:53">
      <c r="S277" s="7">
        <f>VLOOKUP(R277,'長座位体前屈判定　女性用（変更厳禁）'!$B$11:$C$16,2,TRUE)</f>
        <v>0</v>
      </c>
      <c r="AB277" s="7">
        <f t="shared" si="22"/>
        <v>0</v>
      </c>
      <c r="BA277" s="81">
        <f t="shared" si="23"/>
        <v>0</v>
      </c>
    </row>
    <row r="278" spans="19:53">
      <c r="S278" s="7">
        <f>VLOOKUP(R278,'長座位体前屈判定　女性用（変更厳禁）'!$B$11:$C$16,2,TRUE)</f>
        <v>0</v>
      </c>
      <c r="AB278" s="7">
        <f t="shared" si="22"/>
        <v>0</v>
      </c>
      <c r="BA278" s="81">
        <f t="shared" si="23"/>
        <v>0</v>
      </c>
    </row>
    <row r="279" spans="19:53">
      <c r="S279" s="7">
        <f>VLOOKUP(R279,'長座位体前屈判定　女性用（変更厳禁）'!$B$11:$C$16,2,TRUE)</f>
        <v>0</v>
      </c>
      <c r="AB279" s="7">
        <f t="shared" si="22"/>
        <v>0</v>
      </c>
      <c r="BA279" s="81">
        <f t="shared" si="23"/>
        <v>0</v>
      </c>
    </row>
    <row r="280" spans="19:53">
      <c r="S280" s="7">
        <f>VLOOKUP(R280,'長座位体前屈判定　女性用（変更厳禁）'!$B$11:$C$16,2,TRUE)</f>
        <v>0</v>
      </c>
      <c r="AB280" s="7">
        <f t="shared" si="22"/>
        <v>0</v>
      </c>
      <c r="BA280" s="81">
        <f t="shared" si="23"/>
        <v>0</v>
      </c>
    </row>
    <row r="281" spans="19:53">
      <c r="S281" s="7">
        <f>VLOOKUP(R281,'長座位体前屈判定　女性用（変更厳禁）'!$B$11:$C$16,2,TRUE)</f>
        <v>0</v>
      </c>
      <c r="AB281" s="7">
        <f t="shared" si="22"/>
        <v>0</v>
      </c>
      <c r="BA281" s="81">
        <f t="shared" si="23"/>
        <v>0</v>
      </c>
    </row>
    <row r="282" spans="19:53">
      <c r="S282" s="7">
        <f>VLOOKUP(R282,'長座位体前屈判定　女性用（変更厳禁）'!$B$11:$C$16,2,TRUE)</f>
        <v>0</v>
      </c>
      <c r="AB282" s="7">
        <f t="shared" si="22"/>
        <v>0</v>
      </c>
      <c r="BA282" s="81">
        <f t="shared" si="23"/>
        <v>0</v>
      </c>
    </row>
    <row r="283" spans="19:53">
      <c r="S283" s="7">
        <f>VLOOKUP(R283,'長座位体前屈判定　女性用（変更厳禁）'!$B$11:$C$16,2,TRUE)</f>
        <v>0</v>
      </c>
      <c r="AB283" s="7">
        <f t="shared" si="22"/>
        <v>0</v>
      </c>
      <c r="BA283" s="81">
        <f t="shared" si="23"/>
        <v>0</v>
      </c>
    </row>
    <row r="284" spans="19:53">
      <c r="S284" s="7">
        <f>VLOOKUP(R284,'長座位体前屈判定　女性用（変更厳禁）'!$B$11:$C$16,2,TRUE)</f>
        <v>0</v>
      </c>
      <c r="AB284" s="7">
        <f t="shared" si="22"/>
        <v>0</v>
      </c>
      <c r="BA284" s="81">
        <f t="shared" si="23"/>
        <v>0</v>
      </c>
    </row>
    <row r="285" spans="19:53">
      <c r="S285" s="7">
        <f>VLOOKUP(R285,'長座位体前屈判定　女性用（変更厳禁）'!$B$11:$C$16,2,TRUE)</f>
        <v>0</v>
      </c>
      <c r="AB285" s="7">
        <f t="shared" si="22"/>
        <v>0</v>
      </c>
      <c r="BA285" s="81">
        <f t="shared" si="23"/>
        <v>0</v>
      </c>
    </row>
    <row r="286" spans="19:53">
      <c r="S286" s="7">
        <f>VLOOKUP(R286,'長座位体前屈判定　女性用（変更厳禁）'!$B$11:$C$16,2,TRUE)</f>
        <v>0</v>
      </c>
      <c r="AB286" s="7">
        <f t="shared" si="22"/>
        <v>0</v>
      </c>
      <c r="BA286" s="81">
        <f t="shared" si="23"/>
        <v>0</v>
      </c>
    </row>
    <row r="287" spans="19:53">
      <c r="S287" s="7">
        <f>VLOOKUP(R287,'長座位体前屈判定　女性用（変更厳禁）'!$B$11:$C$16,2,TRUE)</f>
        <v>0</v>
      </c>
      <c r="AB287" s="7">
        <f t="shared" si="22"/>
        <v>0</v>
      </c>
      <c r="BA287" s="81">
        <f t="shared" si="23"/>
        <v>0</v>
      </c>
    </row>
    <row r="288" spans="19:53">
      <c r="S288" s="7">
        <f>VLOOKUP(R288,'長座位体前屈判定　女性用（変更厳禁）'!$B$11:$C$16,2,TRUE)</f>
        <v>0</v>
      </c>
      <c r="AB288" s="7">
        <f t="shared" si="22"/>
        <v>0</v>
      </c>
      <c r="BA288" s="81">
        <f t="shared" si="23"/>
        <v>0</v>
      </c>
    </row>
    <row r="289" spans="19:53">
      <c r="S289" s="7">
        <f>VLOOKUP(R289,'長座位体前屈判定　女性用（変更厳禁）'!$B$11:$C$16,2,TRUE)</f>
        <v>0</v>
      </c>
      <c r="AB289" s="7">
        <f t="shared" si="22"/>
        <v>0</v>
      </c>
      <c r="BA289" s="81">
        <f t="shared" si="23"/>
        <v>0</v>
      </c>
    </row>
    <row r="290" spans="19:53">
      <c r="S290" s="7">
        <f>VLOOKUP(R290,'長座位体前屈判定　女性用（変更厳禁）'!$B$11:$C$16,2,TRUE)</f>
        <v>0</v>
      </c>
      <c r="AB290" s="7">
        <f t="shared" si="22"/>
        <v>0</v>
      </c>
      <c r="BA290" s="81">
        <f t="shared" si="23"/>
        <v>0</v>
      </c>
    </row>
    <row r="291" spans="19:53">
      <c r="S291" s="7">
        <f>VLOOKUP(R291,'長座位体前屈判定　女性用（変更厳禁）'!$B$11:$C$16,2,TRUE)</f>
        <v>0</v>
      </c>
      <c r="AB291" s="7">
        <f t="shared" si="22"/>
        <v>0</v>
      </c>
      <c r="BA291" s="81">
        <f t="shared" si="23"/>
        <v>0</v>
      </c>
    </row>
    <row r="292" spans="19:53">
      <c r="S292" s="7">
        <f>VLOOKUP(R292,'長座位体前屈判定　女性用（変更厳禁）'!$B$11:$C$16,2,TRUE)</f>
        <v>0</v>
      </c>
      <c r="AB292" s="7">
        <f t="shared" si="22"/>
        <v>0</v>
      </c>
      <c r="BA292" s="81">
        <f t="shared" si="23"/>
        <v>0</v>
      </c>
    </row>
    <row r="293" spans="19:53">
      <c r="S293" s="7">
        <f>VLOOKUP(R293,'長座位体前屈判定　女性用（変更厳禁）'!$B$11:$C$16,2,TRUE)</f>
        <v>0</v>
      </c>
      <c r="AB293" s="7">
        <f t="shared" si="22"/>
        <v>0</v>
      </c>
      <c r="BA293" s="81">
        <f t="shared" si="23"/>
        <v>0</v>
      </c>
    </row>
    <row r="294" spans="19:53">
      <c r="S294" s="7">
        <f>VLOOKUP(R294,'長座位体前屈判定　女性用（変更厳禁）'!$B$11:$C$16,2,TRUE)</f>
        <v>0</v>
      </c>
      <c r="AB294" s="7">
        <f t="shared" si="22"/>
        <v>0</v>
      </c>
      <c r="BA294" s="81">
        <f t="shared" si="23"/>
        <v>0</v>
      </c>
    </row>
    <row r="295" spans="19:53">
      <c r="S295" s="7">
        <f>VLOOKUP(R295,'長座位体前屈判定　女性用（変更厳禁）'!$B$11:$C$16,2,TRUE)</f>
        <v>0</v>
      </c>
      <c r="AB295" s="7">
        <f t="shared" si="22"/>
        <v>0</v>
      </c>
      <c r="BA295" s="81">
        <f t="shared" si="23"/>
        <v>0</v>
      </c>
    </row>
    <row r="296" spans="19:53">
      <c r="S296" s="7">
        <f>VLOOKUP(R296,'長座位体前屈判定　女性用（変更厳禁）'!$B$11:$C$16,2,TRUE)</f>
        <v>0</v>
      </c>
      <c r="AB296" s="7">
        <f t="shared" si="22"/>
        <v>0</v>
      </c>
      <c r="BA296" s="81">
        <f t="shared" si="23"/>
        <v>0</v>
      </c>
    </row>
    <row r="297" spans="19:53">
      <c r="S297" s="7">
        <f>VLOOKUP(R297,'長座位体前屈判定　女性用（変更厳禁）'!$B$11:$C$16,2,TRUE)</f>
        <v>0</v>
      </c>
      <c r="AB297" s="7">
        <f t="shared" si="22"/>
        <v>0</v>
      </c>
      <c r="BA297" s="81">
        <f t="shared" si="23"/>
        <v>0</v>
      </c>
    </row>
    <row r="298" spans="19:53">
      <c r="S298" s="7">
        <f>VLOOKUP(R298,'長座位体前屈判定　女性用（変更厳禁）'!$B$11:$C$16,2,TRUE)</f>
        <v>0</v>
      </c>
      <c r="AB298" s="7">
        <f t="shared" si="22"/>
        <v>0</v>
      </c>
      <c r="BA298" s="81">
        <f t="shared" si="23"/>
        <v>0</v>
      </c>
    </row>
    <row r="299" spans="19:53">
      <c r="S299" s="7">
        <f>VLOOKUP(R299,'長座位体前屈判定　女性用（変更厳禁）'!$B$11:$C$16,2,TRUE)</f>
        <v>0</v>
      </c>
      <c r="AB299" s="7">
        <f t="shared" si="22"/>
        <v>0</v>
      </c>
      <c r="BA299" s="81">
        <f t="shared" si="23"/>
        <v>0</v>
      </c>
    </row>
    <row r="300" spans="19:53">
      <c r="S300" s="7">
        <f>VLOOKUP(R300,'長座位体前屈判定　女性用（変更厳禁）'!$B$11:$C$16,2,TRUE)</f>
        <v>0</v>
      </c>
      <c r="AB300" s="7">
        <f t="shared" si="22"/>
        <v>0</v>
      </c>
      <c r="BA300" s="81">
        <f t="shared" si="23"/>
        <v>0</v>
      </c>
    </row>
    <row r="301" spans="19:53">
      <c r="S301" s="7">
        <f>VLOOKUP(R301,'長座位体前屈判定　女性用（変更厳禁）'!$B$11:$C$16,2,TRUE)</f>
        <v>0</v>
      </c>
      <c r="AB301" s="7">
        <f t="shared" si="22"/>
        <v>0</v>
      </c>
      <c r="BA301" s="81">
        <f t="shared" si="23"/>
        <v>0</v>
      </c>
    </row>
    <row r="302" spans="19:53">
      <c r="S302" s="7">
        <f>VLOOKUP(R302,'長座位体前屈判定　女性用（変更厳禁）'!$B$11:$C$16,2,TRUE)</f>
        <v>0</v>
      </c>
      <c r="AB302" s="7">
        <f t="shared" si="22"/>
        <v>0</v>
      </c>
      <c r="BA302" s="81">
        <f t="shared" si="23"/>
        <v>0</v>
      </c>
    </row>
    <row r="303" spans="19:53">
      <c r="S303" s="7">
        <f>VLOOKUP(R303,'長座位体前屈判定　女性用（変更厳禁）'!$B$11:$C$16,2,TRUE)</f>
        <v>0</v>
      </c>
      <c r="AB303" s="7">
        <f t="shared" si="22"/>
        <v>0</v>
      </c>
      <c r="BA303" s="81">
        <f t="shared" si="23"/>
        <v>0</v>
      </c>
    </row>
    <row r="304" spans="19:53">
      <c r="S304" s="7">
        <f>VLOOKUP(R304,'長座位体前屈判定　女性用（変更厳禁）'!$B$11:$C$16,2,TRUE)</f>
        <v>0</v>
      </c>
      <c r="AB304" s="7">
        <f t="shared" si="22"/>
        <v>0</v>
      </c>
      <c r="BA304" s="81">
        <f t="shared" si="23"/>
        <v>0</v>
      </c>
    </row>
    <row r="305" spans="19:53">
      <c r="S305" s="7">
        <f>VLOOKUP(R305,'長座位体前屈判定　女性用（変更厳禁）'!$B$11:$C$16,2,TRUE)</f>
        <v>0</v>
      </c>
      <c r="AB305" s="7">
        <f t="shared" si="22"/>
        <v>0</v>
      </c>
      <c r="BA305" s="81">
        <f t="shared" si="23"/>
        <v>0</v>
      </c>
    </row>
    <row r="306" spans="19:53">
      <c r="S306" s="7">
        <f>VLOOKUP(R306,'長座位体前屈判定　女性用（変更厳禁）'!$B$11:$C$16,2,TRUE)</f>
        <v>0</v>
      </c>
      <c r="AB306" s="7">
        <f t="shared" si="22"/>
        <v>0</v>
      </c>
      <c r="BA306" s="81">
        <f t="shared" si="23"/>
        <v>0</v>
      </c>
    </row>
    <row r="307" spans="19:53">
      <c r="S307" s="7">
        <f>VLOOKUP(R307,'長座位体前屈判定　女性用（変更厳禁）'!$B$11:$C$16,2,TRUE)</f>
        <v>0</v>
      </c>
      <c r="AB307" s="7">
        <f t="shared" si="22"/>
        <v>0</v>
      </c>
      <c r="BA307" s="81">
        <f t="shared" si="23"/>
        <v>0</v>
      </c>
    </row>
    <row r="308" spans="19:53">
      <c r="S308" s="7">
        <f>VLOOKUP(R308,'長座位体前屈判定　女性用（変更厳禁）'!$B$11:$C$16,2,TRUE)</f>
        <v>0</v>
      </c>
      <c r="AB308" s="7">
        <f t="shared" si="22"/>
        <v>0</v>
      </c>
      <c r="BA308" s="81">
        <f t="shared" si="23"/>
        <v>0</v>
      </c>
    </row>
    <row r="309" spans="19:53">
      <c r="S309" s="7">
        <f>VLOOKUP(R309,'長座位体前屈判定　女性用（変更厳禁）'!$B$11:$C$16,2,TRUE)</f>
        <v>0</v>
      </c>
      <c r="AB309" s="7">
        <f t="shared" si="22"/>
        <v>0</v>
      </c>
      <c r="BA309" s="81">
        <f t="shared" si="23"/>
        <v>0</v>
      </c>
    </row>
    <row r="310" spans="19:53">
      <c r="S310" s="7">
        <f>VLOOKUP(R310,'長座位体前屈判定　女性用（変更厳禁）'!$B$11:$C$16,2,TRUE)</f>
        <v>0</v>
      </c>
      <c r="AB310" s="7">
        <f t="shared" si="22"/>
        <v>0</v>
      </c>
      <c r="BA310" s="81">
        <f t="shared" si="23"/>
        <v>0</v>
      </c>
    </row>
    <row r="311" spans="19:53">
      <c r="S311" s="7">
        <f>VLOOKUP(R311,'長座位体前屈判定　女性用（変更厳禁）'!$B$11:$C$16,2,TRUE)</f>
        <v>0</v>
      </c>
      <c r="AB311" s="7">
        <f t="shared" si="22"/>
        <v>0</v>
      </c>
      <c r="BA311" s="81">
        <f t="shared" si="23"/>
        <v>0</v>
      </c>
    </row>
    <row r="312" spans="19:53">
      <c r="S312" s="7">
        <f>VLOOKUP(R312,'長座位体前屈判定　女性用（変更厳禁）'!$B$11:$C$16,2,TRUE)</f>
        <v>0</v>
      </c>
      <c r="AB312" s="7">
        <f t="shared" si="22"/>
        <v>0</v>
      </c>
      <c r="BA312" s="81">
        <f t="shared" si="23"/>
        <v>0</v>
      </c>
    </row>
    <row r="313" spans="19:53">
      <c r="S313" s="7">
        <f>VLOOKUP(R313,'長座位体前屈判定　女性用（変更厳禁）'!$B$11:$C$16,2,TRUE)</f>
        <v>0</v>
      </c>
      <c r="AB313" s="7">
        <f t="shared" si="22"/>
        <v>0</v>
      </c>
      <c r="BA313" s="81">
        <f t="shared" si="23"/>
        <v>0</v>
      </c>
    </row>
    <row r="314" spans="19:53">
      <c r="S314" s="7">
        <f>VLOOKUP(R314,'長座位体前屈判定　女性用（変更厳禁）'!$B$11:$C$16,2,TRUE)</f>
        <v>0</v>
      </c>
      <c r="AB314" s="7">
        <f t="shared" si="22"/>
        <v>0</v>
      </c>
      <c r="BA314" s="81">
        <f t="shared" si="23"/>
        <v>0</v>
      </c>
    </row>
    <row r="315" spans="19:53">
      <c r="S315" s="7">
        <f>VLOOKUP(R315,'長座位体前屈判定　女性用（変更厳禁）'!$B$11:$C$16,2,TRUE)</f>
        <v>0</v>
      </c>
      <c r="AB315" s="7">
        <f t="shared" si="22"/>
        <v>0</v>
      </c>
      <c r="BA315" s="81">
        <f t="shared" si="23"/>
        <v>0</v>
      </c>
    </row>
    <row r="316" spans="19:53">
      <c r="S316" s="7">
        <f>VLOOKUP(R316,'長座位体前屈判定　女性用（変更厳禁）'!$B$11:$C$16,2,TRUE)</f>
        <v>0</v>
      </c>
      <c r="AB316" s="7">
        <f t="shared" si="22"/>
        <v>0</v>
      </c>
      <c r="BA316" s="81">
        <f t="shared" si="23"/>
        <v>0</v>
      </c>
    </row>
    <row r="317" spans="19:53">
      <c r="S317" s="7">
        <f>VLOOKUP(R317,'長座位体前屈判定　女性用（変更厳禁）'!$B$11:$C$16,2,TRUE)</f>
        <v>0</v>
      </c>
      <c r="AB317" s="7">
        <f t="shared" si="22"/>
        <v>0</v>
      </c>
      <c r="BA317" s="81">
        <f t="shared" si="23"/>
        <v>0</v>
      </c>
    </row>
    <row r="318" spans="19:53">
      <c r="S318" s="7">
        <f>VLOOKUP(R318,'長座位体前屈判定　女性用（変更厳禁）'!$B$11:$C$16,2,TRUE)</f>
        <v>0</v>
      </c>
      <c r="AB318" s="7">
        <f t="shared" si="22"/>
        <v>0</v>
      </c>
      <c r="BA318" s="81">
        <f t="shared" si="23"/>
        <v>0</v>
      </c>
    </row>
    <row r="319" spans="19:53">
      <c r="S319" s="7">
        <f>VLOOKUP(R319,'長座位体前屈判定　女性用（変更厳禁）'!$B$11:$C$16,2,TRUE)</f>
        <v>0</v>
      </c>
      <c r="AB319" s="7">
        <f t="shared" si="22"/>
        <v>0</v>
      </c>
      <c r="BA319" s="81">
        <f t="shared" si="23"/>
        <v>0</v>
      </c>
    </row>
    <row r="320" spans="19:53">
      <c r="S320" s="7">
        <f>VLOOKUP(R320,'長座位体前屈判定　女性用（変更厳禁）'!$B$11:$C$16,2,TRUE)</f>
        <v>0</v>
      </c>
      <c r="AB320" s="7">
        <f t="shared" si="22"/>
        <v>0</v>
      </c>
      <c r="BA320" s="81">
        <f t="shared" si="23"/>
        <v>0</v>
      </c>
    </row>
    <row r="321" spans="19:53">
      <c r="S321" s="7">
        <f>VLOOKUP(R321,'長座位体前屈判定　女性用（変更厳禁）'!$B$11:$C$16,2,TRUE)</f>
        <v>0</v>
      </c>
      <c r="AB321" s="7">
        <f t="shared" si="22"/>
        <v>0</v>
      </c>
      <c r="BA321" s="81">
        <f t="shared" si="23"/>
        <v>0</v>
      </c>
    </row>
    <row r="322" spans="19:53">
      <c r="S322" s="7">
        <f>VLOOKUP(R322,'長座位体前屈判定　女性用（変更厳禁）'!$B$11:$C$16,2,TRUE)</f>
        <v>0</v>
      </c>
      <c r="AB322" s="7">
        <f t="shared" si="22"/>
        <v>0</v>
      </c>
      <c r="BA322" s="81">
        <f t="shared" si="23"/>
        <v>0</v>
      </c>
    </row>
    <row r="323" spans="19:53">
      <c r="S323" s="7">
        <f>VLOOKUP(R323,'長座位体前屈判定　女性用（変更厳禁）'!$B$11:$C$16,2,TRUE)</f>
        <v>0</v>
      </c>
      <c r="AB323" s="7">
        <f t="shared" si="22"/>
        <v>0</v>
      </c>
      <c r="BA323" s="81">
        <f t="shared" si="23"/>
        <v>0</v>
      </c>
    </row>
    <row r="324" spans="19:53">
      <c r="S324" s="7">
        <f>VLOOKUP(R324,'長座位体前屈判定　女性用（変更厳禁）'!$B$11:$C$16,2,TRUE)</f>
        <v>0</v>
      </c>
      <c r="AB324" s="7">
        <f t="shared" ref="AB324:AB343" si="24">SUM(Q324,S324,U324,W324,Y324,AA324)</f>
        <v>0</v>
      </c>
      <c r="BA324" s="81">
        <f t="shared" ref="BA324:BA343" si="25">SUM(AP324,AR324,AT324,AV324,AX324,AZ324)</f>
        <v>0</v>
      </c>
    </row>
    <row r="325" spans="19:53">
      <c r="S325" s="7">
        <f>VLOOKUP(R325,'長座位体前屈判定　女性用（変更厳禁）'!$B$11:$C$16,2,TRUE)</f>
        <v>0</v>
      </c>
      <c r="AB325" s="7">
        <f t="shared" si="24"/>
        <v>0</v>
      </c>
      <c r="BA325" s="81">
        <f t="shared" si="25"/>
        <v>0</v>
      </c>
    </row>
    <row r="326" spans="19:53">
      <c r="S326" s="7">
        <f>VLOOKUP(R326,'長座位体前屈判定　女性用（変更厳禁）'!$B$11:$C$16,2,TRUE)</f>
        <v>0</v>
      </c>
      <c r="AB326" s="7">
        <f t="shared" si="24"/>
        <v>0</v>
      </c>
      <c r="BA326" s="81">
        <f t="shared" si="25"/>
        <v>0</v>
      </c>
    </row>
    <row r="327" spans="19:53">
      <c r="S327" s="7">
        <f>VLOOKUP(R327,'長座位体前屈判定　女性用（変更厳禁）'!$B$11:$C$16,2,TRUE)</f>
        <v>0</v>
      </c>
      <c r="AB327" s="7">
        <f t="shared" si="24"/>
        <v>0</v>
      </c>
      <c r="BA327" s="81">
        <f t="shared" si="25"/>
        <v>0</v>
      </c>
    </row>
    <row r="328" spans="19:53">
      <c r="S328" s="7">
        <f>VLOOKUP(R328,'長座位体前屈判定　女性用（変更厳禁）'!$B$11:$C$16,2,TRUE)</f>
        <v>0</v>
      </c>
      <c r="AB328" s="7">
        <f t="shared" si="24"/>
        <v>0</v>
      </c>
      <c r="BA328" s="81">
        <f t="shared" si="25"/>
        <v>0</v>
      </c>
    </row>
    <row r="329" spans="19:53">
      <c r="S329" s="7">
        <f>VLOOKUP(R329,'長座位体前屈判定　女性用（変更厳禁）'!$B$11:$C$16,2,TRUE)</f>
        <v>0</v>
      </c>
      <c r="AB329" s="7">
        <f t="shared" si="24"/>
        <v>0</v>
      </c>
      <c r="BA329" s="81">
        <f t="shared" si="25"/>
        <v>0</v>
      </c>
    </row>
    <row r="330" spans="19:53">
      <c r="S330" s="7">
        <f>VLOOKUP(R330,'長座位体前屈判定　女性用（変更厳禁）'!$B$11:$C$16,2,TRUE)</f>
        <v>0</v>
      </c>
      <c r="AB330" s="7">
        <f t="shared" si="24"/>
        <v>0</v>
      </c>
      <c r="BA330" s="81">
        <f t="shared" si="25"/>
        <v>0</v>
      </c>
    </row>
    <row r="331" spans="19:53">
      <c r="S331" s="7">
        <f>VLOOKUP(R331,'長座位体前屈判定　女性用（変更厳禁）'!$B$11:$C$16,2,TRUE)</f>
        <v>0</v>
      </c>
      <c r="AB331" s="7">
        <f t="shared" si="24"/>
        <v>0</v>
      </c>
      <c r="BA331" s="81">
        <f t="shared" si="25"/>
        <v>0</v>
      </c>
    </row>
    <row r="332" spans="19:53">
      <c r="S332" s="7">
        <f>VLOOKUP(R332,'長座位体前屈判定　女性用（変更厳禁）'!$B$11:$C$16,2,TRUE)</f>
        <v>0</v>
      </c>
      <c r="AB332" s="7">
        <f t="shared" si="24"/>
        <v>0</v>
      </c>
      <c r="BA332" s="81">
        <f t="shared" si="25"/>
        <v>0</v>
      </c>
    </row>
    <row r="333" spans="19:53">
      <c r="S333" s="7">
        <f>VLOOKUP(R333,'長座位体前屈判定　女性用（変更厳禁）'!$B$11:$C$16,2,TRUE)</f>
        <v>0</v>
      </c>
      <c r="AB333" s="7">
        <f t="shared" si="24"/>
        <v>0</v>
      </c>
      <c r="BA333" s="81">
        <f t="shared" si="25"/>
        <v>0</v>
      </c>
    </row>
    <row r="334" spans="19:53">
      <c r="S334" s="7">
        <f>VLOOKUP(R334,'長座位体前屈判定　女性用（変更厳禁）'!$B$11:$C$16,2,TRUE)</f>
        <v>0</v>
      </c>
      <c r="AB334" s="7">
        <f t="shared" si="24"/>
        <v>0</v>
      </c>
      <c r="BA334" s="81">
        <f t="shared" si="25"/>
        <v>0</v>
      </c>
    </row>
    <row r="335" spans="19:53">
      <c r="S335" s="7">
        <f>VLOOKUP(R335,'長座位体前屈判定　女性用（変更厳禁）'!$B$11:$C$16,2,TRUE)</f>
        <v>0</v>
      </c>
      <c r="AB335" s="7">
        <f t="shared" si="24"/>
        <v>0</v>
      </c>
      <c r="BA335" s="81">
        <f t="shared" si="25"/>
        <v>0</v>
      </c>
    </row>
    <row r="336" spans="19:53">
      <c r="S336" s="7">
        <f>VLOOKUP(R336,'長座位体前屈判定　女性用（変更厳禁）'!$B$11:$C$16,2,TRUE)</f>
        <v>0</v>
      </c>
      <c r="AB336" s="7">
        <f t="shared" si="24"/>
        <v>0</v>
      </c>
      <c r="BA336" s="81">
        <f t="shared" si="25"/>
        <v>0</v>
      </c>
    </row>
    <row r="337" spans="19:53">
      <c r="S337" s="7">
        <f>VLOOKUP(R337,'長座位体前屈判定　女性用（変更厳禁）'!$B$11:$C$16,2,TRUE)</f>
        <v>0</v>
      </c>
      <c r="AB337" s="7">
        <f t="shared" si="24"/>
        <v>0</v>
      </c>
      <c r="BA337" s="81">
        <f t="shared" si="25"/>
        <v>0</v>
      </c>
    </row>
    <row r="338" spans="19:53">
      <c r="S338" s="7">
        <f>VLOOKUP(R338,'長座位体前屈判定　女性用（変更厳禁）'!$B$11:$C$16,2,TRUE)</f>
        <v>0</v>
      </c>
      <c r="AB338" s="7">
        <f t="shared" si="24"/>
        <v>0</v>
      </c>
      <c r="BA338" s="81">
        <f t="shared" si="25"/>
        <v>0</v>
      </c>
    </row>
    <row r="339" spans="19:53">
      <c r="S339" s="7">
        <f>VLOOKUP(R339,'長座位体前屈判定　女性用（変更厳禁）'!$B$11:$C$16,2,TRUE)</f>
        <v>0</v>
      </c>
      <c r="AB339" s="7">
        <f t="shared" si="24"/>
        <v>0</v>
      </c>
      <c r="BA339" s="81">
        <f t="shared" si="25"/>
        <v>0</v>
      </c>
    </row>
    <row r="340" spans="19:53">
      <c r="S340" s="7">
        <f>VLOOKUP(R340,'長座位体前屈判定　女性用（変更厳禁）'!$B$11:$C$16,2,TRUE)</f>
        <v>0</v>
      </c>
      <c r="AB340" s="7">
        <f t="shared" si="24"/>
        <v>0</v>
      </c>
      <c r="BA340" s="81">
        <f t="shared" si="25"/>
        <v>0</v>
      </c>
    </row>
    <row r="341" spans="19:53">
      <c r="S341" s="7">
        <f>VLOOKUP(R341,'長座位体前屈判定　女性用（変更厳禁）'!$B$11:$C$16,2,TRUE)</f>
        <v>0</v>
      </c>
      <c r="AB341" s="7">
        <f t="shared" si="24"/>
        <v>0</v>
      </c>
      <c r="BA341" s="81">
        <f t="shared" si="25"/>
        <v>0</v>
      </c>
    </row>
    <row r="342" spans="19:53">
      <c r="S342" s="7">
        <f>VLOOKUP(R342,'長座位体前屈判定　女性用（変更厳禁）'!$B$11:$C$16,2,TRUE)</f>
        <v>0</v>
      </c>
      <c r="AB342" s="7">
        <f t="shared" si="24"/>
        <v>0</v>
      </c>
      <c r="BA342" s="81">
        <f t="shared" si="25"/>
        <v>0</v>
      </c>
    </row>
    <row r="343" spans="19:53">
      <c r="S343" s="7">
        <f>VLOOKUP(R343,'長座位体前屈判定　女性用（変更厳禁）'!$B$11:$C$16,2,TRUE)</f>
        <v>0</v>
      </c>
      <c r="AB343" s="7">
        <f t="shared" si="24"/>
        <v>0</v>
      </c>
      <c r="BA343" s="81">
        <f t="shared" si="25"/>
        <v>0</v>
      </c>
    </row>
    <row r="344" spans="19:53">
      <c r="AB344" s="7"/>
      <c r="BA344" s="81"/>
    </row>
    <row r="345" spans="19:53">
      <c r="AB345" s="7"/>
      <c r="BA345" s="81"/>
    </row>
    <row r="346" spans="19:53">
      <c r="AB346" s="7"/>
      <c r="BA346" s="81"/>
    </row>
    <row r="347" spans="19:53">
      <c r="AB347" s="7"/>
      <c r="BA347" s="81"/>
    </row>
    <row r="348" spans="19:53">
      <c r="AB348" s="7"/>
      <c r="BA348" s="81"/>
    </row>
    <row r="349" spans="19:53">
      <c r="AB349" s="7"/>
      <c r="BA349" s="81"/>
    </row>
    <row r="350" spans="19:53">
      <c r="AB350" s="7"/>
      <c r="BA350" s="81"/>
    </row>
    <row r="351" spans="19:53">
      <c r="AB351" s="7"/>
      <c r="BA351" s="81"/>
    </row>
    <row r="352" spans="19:53">
      <c r="AB352" s="7"/>
      <c r="BA352" s="81"/>
    </row>
    <row r="353" spans="28:53">
      <c r="AB353" s="7"/>
      <c r="BA353" s="81"/>
    </row>
    <row r="354" spans="28:53">
      <c r="AB354" s="7"/>
      <c r="BA354" s="81"/>
    </row>
    <row r="355" spans="28:53">
      <c r="AB355" s="7"/>
      <c r="BA355" s="81"/>
    </row>
    <row r="356" spans="28:53">
      <c r="AB356" s="7"/>
      <c r="BA356" s="81"/>
    </row>
    <row r="357" spans="28:53">
      <c r="AB357" s="7"/>
      <c r="BA357" s="81"/>
    </row>
    <row r="358" spans="28:53">
      <c r="AB358" s="7"/>
      <c r="BA358" s="81"/>
    </row>
    <row r="359" spans="28:53">
      <c r="AB359" s="7"/>
      <c r="BA359" s="81"/>
    </row>
    <row r="360" spans="28:53">
      <c r="AB360" s="7"/>
      <c r="BA360" s="81"/>
    </row>
    <row r="361" spans="28:53">
      <c r="AB361" s="7"/>
      <c r="BA361" s="81"/>
    </row>
    <row r="362" spans="28:53">
      <c r="AB362" s="7"/>
      <c r="BA362" s="81"/>
    </row>
    <row r="363" spans="28:53">
      <c r="AB363" s="7"/>
      <c r="BA363" s="81"/>
    </row>
    <row r="364" spans="28:53">
      <c r="AB364" s="7"/>
      <c r="BA364" s="81"/>
    </row>
    <row r="365" spans="28:53">
      <c r="AB365" s="7"/>
      <c r="BA365" s="81"/>
    </row>
    <row r="366" spans="28:53">
      <c r="AB366" s="7"/>
      <c r="BA366" s="81"/>
    </row>
    <row r="367" spans="28:53">
      <c r="AB367" s="7"/>
      <c r="BA367" s="81"/>
    </row>
    <row r="368" spans="28:53">
      <c r="AB368" s="7"/>
      <c r="BA368" s="81"/>
    </row>
    <row r="369" spans="28:53">
      <c r="AB369" s="7"/>
      <c r="BA369" s="81"/>
    </row>
    <row r="370" spans="28:53">
      <c r="AB370" s="7"/>
      <c r="BA370" s="81"/>
    </row>
    <row r="371" spans="28:53">
      <c r="AB371" s="7"/>
      <c r="BA371" s="81"/>
    </row>
    <row r="372" spans="28:53">
      <c r="AB372" s="7"/>
      <c r="BA372" s="81"/>
    </row>
    <row r="373" spans="28:53">
      <c r="AB373" s="7"/>
      <c r="BA373" s="81"/>
    </row>
    <row r="374" spans="28:53">
      <c r="AB374" s="7"/>
      <c r="BA374" s="81"/>
    </row>
    <row r="375" spans="28:53">
      <c r="AB375" s="7"/>
      <c r="BA375" s="81"/>
    </row>
    <row r="376" spans="28:53">
      <c r="AB376" s="7"/>
      <c r="BA376" s="81"/>
    </row>
    <row r="377" spans="28:53">
      <c r="AB377" s="7"/>
      <c r="BA377" s="81"/>
    </row>
    <row r="378" spans="28:53">
      <c r="AB378" s="7"/>
      <c r="BA378" s="81"/>
    </row>
    <row r="379" spans="28:53">
      <c r="AB379" s="7"/>
      <c r="BA379" s="81"/>
    </row>
    <row r="380" spans="28:53">
      <c r="AB380" s="7"/>
      <c r="BA380" s="81"/>
    </row>
    <row r="381" spans="28:53">
      <c r="AB381" s="7"/>
      <c r="BA381" s="81"/>
    </row>
    <row r="382" spans="28:53">
      <c r="AB382" s="7"/>
      <c r="BA382" s="81"/>
    </row>
    <row r="383" spans="28:53">
      <c r="AB383" s="7"/>
      <c r="BA383" s="81"/>
    </row>
    <row r="384" spans="28:53">
      <c r="AB384" s="7"/>
      <c r="BA384" s="81"/>
    </row>
    <row r="385" spans="28:53">
      <c r="AB385" s="7"/>
      <c r="BA385" s="81"/>
    </row>
    <row r="386" spans="28:53">
      <c r="AB386" s="7"/>
      <c r="BA386" s="81"/>
    </row>
    <row r="387" spans="28:53">
      <c r="AB387" s="7"/>
      <c r="BA387" s="81"/>
    </row>
    <row r="388" spans="28:53">
      <c r="AB388" s="7"/>
      <c r="BA388" s="81" t="e">
        <f>SUM(#REF!)</f>
        <v>#REF!</v>
      </c>
    </row>
    <row r="389" spans="28:53">
      <c r="AB389" s="7"/>
      <c r="BA389" s="81" t="e">
        <f>SUM(#REF!)</f>
        <v>#REF!</v>
      </c>
    </row>
    <row r="390" spans="28:53">
      <c r="AB390" s="7"/>
      <c r="BA390" s="81" t="e">
        <f>SUM(#REF!)</f>
        <v>#REF!</v>
      </c>
    </row>
    <row r="391" spans="28:53">
      <c r="AB391" s="7"/>
      <c r="BA391" s="81" t="e">
        <f>SUM(#REF!)</f>
        <v>#REF!</v>
      </c>
    </row>
    <row r="392" spans="28:53">
      <c r="AB392" s="7"/>
      <c r="BA392" s="81" t="e">
        <f>SUM(#REF!)</f>
        <v>#REF!</v>
      </c>
    </row>
    <row r="393" spans="28:53">
      <c r="AB393" s="7"/>
      <c r="BA393" s="81" t="e">
        <f>SUM(#REF!)</f>
        <v>#REF!</v>
      </c>
    </row>
    <row r="394" spans="28:53">
      <c r="AB394" s="7"/>
      <c r="BA394" s="81" t="e">
        <f>SUM(#REF!)</f>
        <v>#REF!</v>
      </c>
    </row>
    <row r="395" spans="28:53">
      <c r="AB395" s="7"/>
      <c r="BA395" s="81" t="e">
        <f>SUM(#REF!)</f>
        <v>#REF!</v>
      </c>
    </row>
    <row r="396" spans="28:53">
      <c r="AB396" s="7"/>
      <c r="BA396" s="81" t="e">
        <f>SUM(#REF!)</f>
        <v>#REF!</v>
      </c>
    </row>
    <row r="397" spans="28:53">
      <c r="AB397" s="7"/>
      <c r="BA397" s="81" t="e">
        <f>SUM(#REF!)</f>
        <v>#REF!</v>
      </c>
    </row>
    <row r="398" spans="28:53">
      <c r="AB398" s="7"/>
      <c r="BA398" s="81" t="e">
        <f>SUM(#REF!)</f>
        <v>#REF!</v>
      </c>
    </row>
    <row r="399" spans="28:53">
      <c r="AB399" s="7"/>
      <c r="BA399" s="81" t="e">
        <f>SUM(#REF!)</f>
        <v>#REF!</v>
      </c>
    </row>
    <row r="400" spans="28:53">
      <c r="AB400" s="7"/>
      <c r="BA400" s="81" t="e">
        <f>SUM(#REF!)</f>
        <v>#REF!</v>
      </c>
    </row>
    <row r="401" spans="28:53">
      <c r="AB401" s="7"/>
      <c r="BA401" s="81" t="e">
        <f>SUM(#REF!)</f>
        <v>#REF!</v>
      </c>
    </row>
    <row r="402" spans="28:53">
      <c r="AB402" s="7"/>
      <c r="BA402" s="81" t="e">
        <f>SUM(#REF!)</f>
        <v>#REF!</v>
      </c>
    </row>
    <row r="403" spans="28:53">
      <c r="AB403" s="7"/>
      <c r="BA403" s="81" t="e">
        <f>SUM(#REF!)</f>
        <v>#REF!</v>
      </c>
    </row>
    <row r="404" spans="28:53">
      <c r="AB404" s="7"/>
      <c r="BA404" s="81" t="e">
        <f>SUM(#REF!)</f>
        <v>#REF!</v>
      </c>
    </row>
    <row r="405" spans="28:53">
      <c r="AB405" s="7"/>
      <c r="BA405" s="81" t="e">
        <f>SUM(#REF!)</f>
        <v>#REF!</v>
      </c>
    </row>
    <row r="406" spans="28:53">
      <c r="AB406" s="7"/>
      <c r="BA406" s="81" t="e">
        <f>SUM(#REF!)</f>
        <v>#REF!</v>
      </c>
    </row>
    <row r="407" spans="28:53">
      <c r="AB407" s="7"/>
      <c r="BA407" s="81" t="e">
        <f>SUM(#REF!)</f>
        <v>#REF!</v>
      </c>
    </row>
    <row r="408" spans="28:53">
      <c r="AB408" s="7"/>
      <c r="BA408" s="81" t="e">
        <f>SUM(#REF!)</f>
        <v>#REF!</v>
      </c>
    </row>
    <row r="409" spans="28:53">
      <c r="AB409" s="7"/>
      <c r="BA409" s="81" t="e">
        <f>SUM(#REF!)</f>
        <v>#REF!</v>
      </c>
    </row>
    <row r="410" spans="28:53">
      <c r="AB410" s="7"/>
      <c r="BA410" s="81" t="e">
        <f>SUM(#REF!)</f>
        <v>#REF!</v>
      </c>
    </row>
    <row r="411" spans="28:53">
      <c r="AB411" s="7"/>
      <c r="BA411" s="81" t="e">
        <f>SUM(#REF!)</f>
        <v>#REF!</v>
      </c>
    </row>
    <row r="412" spans="28:53">
      <c r="AB412" s="7"/>
      <c r="BA412" s="81" t="e">
        <f>SUM(#REF!)</f>
        <v>#REF!</v>
      </c>
    </row>
    <row r="413" spans="28:53">
      <c r="AB413" s="7"/>
      <c r="BA413" s="81" t="e">
        <f>SUM(#REF!)</f>
        <v>#REF!</v>
      </c>
    </row>
    <row r="414" spans="28:53">
      <c r="AB414" s="7"/>
      <c r="BA414" s="81" t="e">
        <f>SUM(#REF!)</f>
        <v>#REF!</v>
      </c>
    </row>
    <row r="415" spans="28:53">
      <c r="AB415" s="7"/>
      <c r="BA415" s="81" t="e">
        <f>SUM(#REF!)</f>
        <v>#REF!</v>
      </c>
    </row>
    <row r="416" spans="28:53">
      <c r="AB416" s="7"/>
      <c r="BA416" s="81" t="e">
        <f>SUM(#REF!)</f>
        <v>#REF!</v>
      </c>
    </row>
    <row r="417" spans="28:53">
      <c r="AB417" s="7"/>
      <c r="BA417" s="81" t="e">
        <f>SUM(#REF!)</f>
        <v>#REF!</v>
      </c>
    </row>
    <row r="418" spans="28:53">
      <c r="AB418" s="7"/>
      <c r="BA418" s="81" t="e">
        <f>SUM(#REF!)</f>
        <v>#REF!</v>
      </c>
    </row>
    <row r="419" spans="28:53">
      <c r="AB419" s="7"/>
      <c r="BA419" s="81" t="e">
        <f>SUM(#REF!)</f>
        <v>#REF!</v>
      </c>
    </row>
    <row r="420" spans="28:53">
      <c r="AB420" s="7"/>
      <c r="BA420" s="81" t="e">
        <f>SUM(#REF!)</f>
        <v>#REF!</v>
      </c>
    </row>
    <row r="421" spans="28:53">
      <c r="AB421" s="7"/>
      <c r="BA421" s="81" t="e">
        <f>SUM(#REF!)</f>
        <v>#REF!</v>
      </c>
    </row>
    <row r="422" spans="28:53">
      <c r="AB422" s="7"/>
      <c r="BA422" s="81" t="e">
        <f>SUM(#REF!)</f>
        <v>#REF!</v>
      </c>
    </row>
    <row r="423" spans="28:53">
      <c r="AB423" s="7"/>
      <c r="BA423" s="81" t="e">
        <f>SUM(#REF!)</f>
        <v>#REF!</v>
      </c>
    </row>
    <row r="424" spans="28:53">
      <c r="AB424" s="7"/>
      <c r="BA424" s="81" t="e">
        <f>SUM(#REF!)</f>
        <v>#REF!</v>
      </c>
    </row>
    <row r="425" spans="28:53">
      <c r="AB425" s="7"/>
      <c r="BA425" s="81" t="e">
        <f>SUM(#REF!)</f>
        <v>#REF!</v>
      </c>
    </row>
    <row r="426" spans="28:53">
      <c r="AB426" s="7"/>
      <c r="BA426" s="81" t="e">
        <f>SUM(#REF!)</f>
        <v>#REF!</v>
      </c>
    </row>
    <row r="427" spans="28:53">
      <c r="AB427" s="7"/>
      <c r="BA427" s="81" t="e">
        <f>SUM(#REF!)</f>
        <v>#REF!</v>
      </c>
    </row>
    <row r="428" spans="28:53">
      <c r="AB428" s="7"/>
      <c r="BA428" s="81" t="e">
        <f>SUM(#REF!)</f>
        <v>#REF!</v>
      </c>
    </row>
    <row r="429" spans="28:53">
      <c r="AB429" s="7"/>
      <c r="BA429" s="81" t="e">
        <f>SUM(#REF!)</f>
        <v>#REF!</v>
      </c>
    </row>
    <row r="430" spans="28:53">
      <c r="AB430" s="7"/>
      <c r="BA430" s="81" t="e">
        <f>SUM(#REF!)</f>
        <v>#REF!</v>
      </c>
    </row>
    <row r="431" spans="28:53">
      <c r="AB431" s="7"/>
      <c r="BA431" s="81" t="e">
        <f>SUM(#REF!)</f>
        <v>#REF!</v>
      </c>
    </row>
    <row r="432" spans="28:53">
      <c r="AB432" s="7"/>
      <c r="BA432" s="81" t="e">
        <f>SUM(#REF!)</f>
        <v>#REF!</v>
      </c>
    </row>
    <row r="433" spans="28:53">
      <c r="AB433" s="7"/>
      <c r="BA433" s="81" t="e">
        <f>SUM(#REF!)</f>
        <v>#REF!</v>
      </c>
    </row>
    <row r="434" spans="28:53">
      <c r="AB434" s="7"/>
      <c r="BA434" s="81" t="e">
        <f>SUM(#REF!)</f>
        <v>#REF!</v>
      </c>
    </row>
    <row r="435" spans="28:53">
      <c r="AB435" s="7"/>
      <c r="BA435" s="81" t="e">
        <f>SUM(#REF!)</f>
        <v>#REF!</v>
      </c>
    </row>
    <row r="436" spans="28:53">
      <c r="AB436" s="7"/>
      <c r="BA436" s="81" t="e">
        <f>SUM(#REF!)</f>
        <v>#REF!</v>
      </c>
    </row>
    <row r="437" spans="28:53">
      <c r="AB437" s="7"/>
      <c r="BA437" s="81" t="e">
        <f>SUM(#REF!)</f>
        <v>#REF!</v>
      </c>
    </row>
    <row r="438" spans="28:53">
      <c r="AB438" s="7"/>
      <c r="BA438" s="81" t="e">
        <f>SUM(#REF!)</f>
        <v>#REF!</v>
      </c>
    </row>
    <row r="439" spans="28:53">
      <c r="AB439" s="7"/>
      <c r="BA439" s="81" t="e">
        <f>SUM(#REF!)</f>
        <v>#REF!</v>
      </c>
    </row>
    <row r="440" spans="28:53">
      <c r="AB440" s="7"/>
      <c r="BA440" s="81" t="e">
        <f>SUM(#REF!)</f>
        <v>#REF!</v>
      </c>
    </row>
    <row r="441" spans="28:53">
      <c r="AB441" s="7"/>
      <c r="BA441" s="81" t="e">
        <f>SUM(#REF!)</f>
        <v>#REF!</v>
      </c>
    </row>
    <row r="442" spans="28:53">
      <c r="AB442" s="7"/>
      <c r="BA442" s="81" t="e">
        <f>SUM(#REF!)</f>
        <v>#REF!</v>
      </c>
    </row>
    <row r="443" spans="28:53">
      <c r="AB443" s="7"/>
      <c r="BA443" s="81" t="e">
        <f>SUM(#REF!)</f>
        <v>#REF!</v>
      </c>
    </row>
    <row r="444" spans="28:53">
      <c r="AB444" s="7"/>
      <c r="BA444" s="81" t="e">
        <f>SUM(#REF!)</f>
        <v>#REF!</v>
      </c>
    </row>
    <row r="445" spans="28:53">
      <c r="AB445" s="7"/>
      <c r="BA445" s="81" t="e">
        <f>SUM(#REF!)</f>
        <v>#REF!</v>
      </c>
    </row>
    <row r="446" spans="28:53">
      <c r="AB446" s="7"/>
      <c r="BA446" s="81" t="e">
        <f>SUM(#REF!)</f>
        <v>#REF!</v>
      </c>
    </row>
    <row r="447" spans="28:53">
      <c r="AB447" s="7"/>
      <c r="BA447" s="81" t="e">
        <f>SUM(#REF!)</f>
        <v>#REF!</v>
      </c>
    </row>
    <row r="448" spans="28:53">
      <c r="AB448" s="7"/>
      <c r="BA448" s="81" t="e">
        <f>SUM(#REF!)</f>
        <v>#REF!</v>
      </c>
    </row>
    <row r="449" spans="28:53">
      <c r="AB449" s="7"/>
      <c r="BA449" s="81" t="e">
        <f>SUM(#REF!)</f>
        <v>#REF!</v>
      </c>
    </row>
    <row r="450" spans="28:53">
      <c r="AB450" s="7"/>
      <c r="BA450" s="81" t="e">
        <f>SUM(#REF!)</f>
        <v>#REF!</v>
      </c>
    </row>
    <row r="451" spans="28:53">
      <c r="AB451" s="7"/>
      <c r="BA451" s="81" t="e">
        <f>SUM(#REF!)</f>
        <v>#REF!</v>
      </c>
    </row>
    <row r="452" spans="28:53">
      <c r="AB452" s="7"/>
      <c r="BA452" s="81" t="e">
        <f>SUM(#REF!)</f>
        <v>#REF!</v>
      </c>
    </row>
    <row r="453" spans="28:53">
      <c r="AB453" s="7"/>
      <c r="BA453" s="81" t="e">
        <f>SUM(#REF!)</f>
        <v>#REF!</v>
      </c>
    </row>
    <row r="454" spans="28:53">
      <c r="AB454" s="7"/>
      <c r="BA454" s="81" t="e">
        <f>SUM(#REF!)</f>
        <v>#REF!</v>
      </c>
    </row>
    <row r="455" spans="28:53">
      <c r="AB455" s="7"/>
      <c r="BA455" s="81" t="e">
        <f>SUM(#REF!)</f>
        <v>#REF!</v>
      </c>
    </row>
    <row r="456" spans="28:53">
      <c r="AB456" s="7"/>
      <c r="BA456" s="81" t="e">
        <f>SUM(#REF!)</f>
        <v>#REF!</v>
      </c>
    </row>
    <row r="457" spans="28:53">
      <c r="AB457" s="7"/>
      <c r="BA457" s="81" t="e">
        <f>SUM(#REF!)</f>
        <v>#REF!</v>
      </c>
    </row>
    <row r="458" spans="28:53">
      <c r="AB458" s="7"/>
      <c r="BA458" s="81" t="e">
        <f>SUM(#REF!)</f>
        <v>#REF!</v>
      </c>
    </row>
    <row r="459" spans="28:53">
      <c r="AB459" s="7"/>
      <c r="BA459" s="81" t="e">
        <f>SUM(#REF!)</f>
        <v>#REF!</v>
      </c>
    </row>
    <row r="460" spans="28:53">
      <c r="AB460" s="7"/>
      <c r="BA460" s="81" t="e">
        <f>SUM(#REF!)</f>
        <v>#REF!</v>
      </c>
    </row>
    <row r="461" spans="28:53">
      <c r="AB461" s="7"/>
      <c r="BA461" s="81" t="e">
        <f>SUM(#REF!)</f>
        <v>#REF!</v>
      </c>
    </row>
    <row r="462" spans="28:53">
      <c r="AB462" s="7"/>
      <c r="BA462" s="81" t="e">
        <f>SUM(#REF!)</f>
        <v>#REF!</v>
      </c>
    </row>
    <row r="463" spans="28:53">
      <c r="AB463" s="7"/>
      <c r="BA463" s="81" t="e">
        <f>SUM(#REF!)</f>
        <v>#REF!</v>
      </c>
    </row>
    <row r="464" spans="28:53">
      <c r="AB464" s="7"/>
      <c r="BA464" s="81" t="e">
        <f>SUM(#REF!)</f>
        <v>#REF!</v>
      </c>
    </row>
    <row r="465" spans="28:53">
      <c r="AB465" s="7"/>
      <c r="BA465" s="81" t="e">
        <f>SUM(#REF!)</f>
        <v>#REF!</v>
      </c>
    </row>
    <row r="466" spans="28:53">
      <c r="AB466" s="7"/>
      <c r="BA466" s="81" t="e">
        <f>SUM(#REF!)</f>
        <v>#REF!</v>
      </c>
    </row>
    <row r="467" spans="28:53">
      <c r="AB467" s="7"/>
      <c r="BA467" s="81" t="e">
        <f>SUM(#REF!)</f>
        <v>#REF!</v>
      </c>
    </row>
    <row r="468" spans="28:53">
      <c r="AB468" s="7"/>
      <c r="BA468" s="81" t="e">
        <f>SUM(#REF!)</f>
        <v>#REF!</v>
      </c>
    </row>
    <row r="469" spans="28:53">
      <c r="AB469" s="7"/>
      <c r="BA469" s="81" t="e">
        <f>SUM(#REF!)</f>
        <v>#REF!</v>
      </c>
    </row>
    <row r="470" spans="28:53">
      <c r="AB470" s="7"/>
      <c r="BA470" s="81" t="e">
        <f>SUM(#REF!)</f>
        <v>#REF!</v>
      </c>
    </row>
    <row r="471" spans="28:53">
      <c r="AB471" s="7"/>
      <c r="BA471" s="81" t="e">
        <f>SUM(#REF!)</f>
        <v>#REF!</v>
      </c>
    </row>
    <row r="472" spans="28:53">
      <c r="AB472" s="7"/>
      <c r="BA472" s="81" t="e">
        <f>SUM(#REF!)</f>
        <v>#REF!</v>
      </c>
    </row>
    <row r="473" spans="28:53">
      <c r="AB473" s="7"/>
      <c r="BA473" s="81" t="e">
        <f>SUM(#REF!)</f>
        <v>#REF!</v>
      </c>
    </row>
    <row r="474" spans="28:53">
      <c r="AB474" s="7"/>
      <c r="BA474" s="81" t="e">
        <f>SUM(#REF!)</f>
        <v>#REF!</v>
      </c>
    </row>
    <row r="475" spans="28:53">
      <c r="AB475" s="7"/>
      <c r="BA475" s="81" t="e">
        <f>SUM(#REF!)</f>
        <v>#REF!</v>
      </c>
    </row>
    <row r="476" spans="28:53">
      <c r="AB476" s="7"/>
      <c r="BA476" s="81" t="e">
        <f>SUM(#REF!)</f>
        <v>#REF!</v>
      </c>
    </row>
    <row r="477" spans="28:53">
      <c r="AB477" s="7"/>
      <c r="BA477" s="81" t="e">
        <f>SUM(#REF!)</f>
        <v>#REF!</v>
      </c>
    </row>
    <row r="478" spans="28:53">
      <c r="AB478" s="7"/>
      <c r="BA478" s="81" t="e">
        <f>SUM(#REF!)</f>
        <v>#REF!</v>
      </c>
    </row>
    <row r="479" spans="28:53">
      <c r="AB479" s="7"/>
      <c r="BA479" s="81" t="e">
        <f>SUM(#REF!)</f>
        <v>#REF!</v>
      </c>
    </row>
    <row r="480" spans="28:53">
      <c r="AB480" s="7"/>
      <c r="BA480" s="81" t="e">
        <f>SUM(#REF!)</f>
        <v>#REF!</v>
      </c>
    </row>
    <row r="481" spans="28:53">
      <c r="AB481" s="7"/>
      <c r="BA481" s="81" t="e">
        <f>SUM(#REF!)</f>
        <v>#REF!</v>
      </c>
    </row>
    <row r="482" spans="28:53">
      <c r="AB482" s="7"/>
      <c r="BA482" s="81" t="e">
        <f>SUM(#REF!)</f>
        <v>#REF!</v>
      </c>
    </row>
    <row r="483" spans="28:53">
      <c r="AB483" s="7"/>
      <c r="BA483" s="81" t="e">
        <f>SUM(#REF!)</f>
        <v>#REF!</v>
      </c>
    </row>
    <row r="484" spans="28:53">
      <c r="AB484" s="7"/>
      <c r="BA484" s="81" t="e">
        <f>SUM(#REF!)</f>
        <v>#REF!</v>
      </c>
    </row>
    <row r="485" spans="28:53">
      <c r="AB485" s="7"/>
      <c r="BA485" s="81" t="e">
        <f>SUM(#REF!)</f>
        <v>#REF!</v>
      </c>
    </row>
    <row r="486" spans="28:53">
      <c r="AB486" s="7"/>
      <c r="BA486" s="81" t="e">
        <f>SUM(#REF!)</f>
        <v>#REF!</v>
      </c>
    </row>
    <row r="487" spans="28:53">
      <c r="AB487" s="7"/>
      <c r="BA487" s="81" t="e">
        <f>SUM(#REF!)</f>
        <v>#REF!</v>
      </c>
    </row>
    <row r="488" spans="28:53">
      <c r="AB488" s="7"/>
      <c r="BA488" s="81" t="e">
        <f>SUM(#REF!)</f>
        <v>#REF!</v>
      </c>
    </row>
    <row r="489" spans="28:53">
      <c r="AB489" s="7"/>
      <c r="BA489" s="81" t="e">
        <f>SUM(#REF!)</f>
        <v>#REF!</v>
      </c>
    </row>
    <row r="490" spans="28:53">
      <c r="AB490" s="7"/>
      <c r="BA490" s="81" t="e">
        <f>SUM(#REF!)</f>
        <v>#REF!</v>
      </c>
    </row>
    <row r="491" spans="28:53">
      <c r="AB491" s="7"/>
      <c r="BA491" s="81" t="e">
        <f>SUM(#REF!)</f>
        <v>#REF!</v>
      </c>
    </row>
    <row r="492" spans="28:53">
      <c r="AB492" s="7"/>
      <c r="BA492" s="81" t="e">
        <f>SUM(#REF!)</f>
        <v>#REF!</v>
      </c>
    </row>
    <row r="493" spans="28:53">
      <c r="AB493" s="7"/>
      <c r="BA493" s="81" t="e">
        <f>SUM(#REF!)</f>
        <v>#REF!</v>
      </c>
    </row>
    <row r="494" spans="28:53">
      <c r="AB494" s="7"/>
      <c r="BA494" s="81" t="e">
        <f>SUM(#REF!)</f>
        <v>#REF!</v>
      </c>
    </row>
    <row r="495" spans="28:53">
      <c r="AB495" s="7"/>
      <c r="BA495" s="81" t="e">
        <f>SUM(#REF!)</f>
        <v>#REF!</v>
      </c>
    </row>
    <row r="496" spans="28:53">
      <c r="AB496" s="7"/>
      <c r="BA496" s="81" t="e">
        <f>SUM(#REF!)</f>
        <v>#REF!</v>
      </c>
    </row>
    <row r="497" spans="28:53">
      <c r="AB497" s="7"/>
      <c r="BA497" s="81" t="e">
        <f>SUM(#REF!)</f>
        <v>#REF!</v>
      </c>
    </row>
    <row r="498" spans="28:53">
      <c r="AB498" s="7"/>
      <c r="BA498" s="81" t="e">
        <f>SUM(#REF!)</f>
        <v>#REF!</v>
      </c>
    </row>
    <row r="499" spans="28:53">
      <c r="AB499" s="7"/>
      <c r="BA499" s="81" t="e">
        <f>SUM(#REF!)</f>
        <v>#REF!</v>
      </c>
    </row>
    <row r="500" spans="28:53">
      <c r="AB500" s="7"/>
      <c r="BA500" s="81" t="e">
        <f>SUM(#REF!)</f>
        <v>#REF!</v>
      </c>
    </row>
    <row r="501" spans="28:53">
      <c r="AB501" s="7"/>
      <c r="BA501" s="81" t="e">
        <f>SUM(#REF!)</f>
        <v>#REF!</v>
      </c>
    </row>
    <row r="502" spans="28:53">
      <c r="AB502" s="7"/>
      <c r="BA502" s="81" t="e">
        <f>SUM(#REF!)</f>
        <v>#REF!</v>
      </c>
    </row>
    <row r="503" spans="28:53">
      <c r="AB503" s="7"/>
      <c r="BA503" s="81" t="e">
        <f>SUM(#REF!)</f>
        <v>#REF!</v>
      </c>
    </row>
    <row r="504" spans="28:53">
      <c r="AB504" s="7"/>
      <c r="BA504" s="81" t="e">
        <f>SUM(#REF!)</f>
        <v>#REF!</v>
      </c>
    </row>
    <row r="505" spans="28:53">
      <c r="AB505" s="7"/>
      <c r="BA505" s="81" t="e">
        <f>SUM(#REF!)</f>
        <v>#REF!</v>
      </c>
    </row>
    <row r="506" spans="28:53">
      <c r="AB506" s="7"/>
      <c r="BA506" s="81" t="e">
        <f>SUM(#REF!)</f>
        <v>#REF!</v>
      </c>
    </row>
    <row r="507" spans="28:53">
      <c r="AB507" s="7"/>
      <c r="BA507" s="81" t="e">
        <f>SUM(#REF!)</f>
        <v>#REF!</v>
      </c>
    </row>
    <row r="508" spans="28:53">
      <c r="AB508" s="7"/>
      <c r="BA508" s="81" t="e">
        <f>SUM(#REF!)</f>
        <v>#REF!</v>
      </c>
    </row>
    <row r="509" spans="28:53">
      <c r="AB509" s="7"/>
      <c r="BA509" s="81" t="e">
        <f>SUM(#REF!)</f>
        <v>#REF!</v>
      </c>
    </row>
    <row r="510" spans="28:53">
      <c r="AB510" s="7"/>
      <c r="BA510" s="81" t="e">
        <f>SUM(#REF!)</f>
        <v>#REF!</v>
      </c>
    </row>
    <row r="511" spans="28:53">
      <c r="AB511" s="7"/>
      <c r="BA511" s="81" t="e">
        <f>SUM(#REF!)</f>
        <v>#REF!</v>
      </c>
    </row>
    <row r="512" spans="28:53">
      <c r="AB512" s="7"/>
      <c r="BA512" s="81" t="e">
        <f>SUM(#REF!)</f>
        <v>#REF!</v>
      </c>
    </row>
    <row r="513" spans="28:53">
      <c r="AB513" s="7"/>
      <c r="BA513" s="81" t="e">
        <f>SUM(#REF!)</f>
        <v>#REF!</v>
      </c>
    </row>
    <row r="514" spans="28:53">
      <c r="AB514" s="7"/>
      <c r="BA514" s="81" t="e">
        <f>SUM(#REF!)</f>
        <v>#REF!</v>
      </c>
    </row>
    <row r="515" spans="28:53">
      <c r="AB515" s="7"/>
      <c r="BA515" s="81" t="e">
        <f>SUM(#REF!)</f>
        <v>#REF!</v>
      </c>
    </row>
    <row r="516" spans="28:53">
      <c r="AB516" s="7"/>
      <c r="BA516" s="81" t="e">
        <f>SUM(#REF!)</f>
        <v>#REF!</v>
      </c>
    </row>
    <row r="517" spans="28:53">
      <c r="AB517" s="7"/>
      <c r="BA517" s="81" t="e">
        <f>SUM(#REF!)</f>
        <v>#REF!</v>
      </c>
    </row>
    <row r="518" spans="28:53">
      <c r="AB518" s="7"/>
      <c r="BA518" s="81" t="e">
        <f>SUM(#REF!)</f>
        <v>#REF!</v>
      </c>
    </row>
    <row r="519" spans="28:53">
      <c r="AB519" s="7"/>
      <c r="BA519" s="81" t="e">
        <f>SUM(#REF!)</f>
        <v>#REF!</v>
      </c>
    </row>
    <row r="520" spans="28:53">
      <c r="AB520" s="7"/>
      <c r="BA520" s="81" t="e">
        <f>SUM(#REF!)</f>
        <v>#REF!</v>
      </c>
    </row>
    <row r="521" spans="28:53">
      <c r="AB521" s="7"/>
      <c r="BA521" s="81" t="e">
        <f>SUM(#REF!)</f>
        <v>#REF!</v>
      </c>
    </row>
    <row r="522" spans="28:53">
      <c r="AB522" s="7"/>
      <c r="BA522" s="81" t="e">
        <f>SUM(#REF!)</f>
        <v>#REF!</v>
      </c>
    </row>
    <row r="523" spans="28:53">
      <c r="AB523" s="7"/>
      <c r="BA523" s="81" t="e">
        <f>SUM(#REF!)</f>
        <v>#REF!</v>
      </c>
    </row>
    <row r="524" spans="28:53">
      <c r="AB524" s="7"/>
      <c r="BA524" s="81" t="e">
        <f>SUM(#REF!)</f>
        <v>#REF!</v>
      </c>
    </row>
    <row r="525" spans="28:53">
      <c r="AB525" s="7"/>
      <c r="BA525" s="81" t="e">
        <f>SUM(#REF!)</f>
        <v>#REF!</v>
      </c>
    </row>
    <row r="526" spans="28:53">
      <c r="AB526" s="7"/>
      <c r="BA526" s="81" t="e">
        <f>SUM(#REF!)</f>
        <v>#REF!</v>
      </c>
    </row>
    <row r="527" spans="28:53">
      <c r="AB527" s="7"/>
      <c r="BA527" s="81" t="e">
        <f>SUM(#REF!)</f>
        <v>#REF!</v>
      </c>
    </row>
    <row r="528" spans="28:53">
      <c r="AB528" s="7"/>
      <c r="BA528" s="81" t="e">
        <f>SUM(#REF!)</f>
        <v>#REF!</v>
      </c>
    </row>
    <row r="529" spans="28:53">
      <c r="AB529" s="7"/>
      <c r="BA529" s="81" t="e">
        <f>SUM(#REF!)</f>
        <v>#REF!</v>
      </c>
    </row>
    <row r="530" spans="28:53">
      <c r="AB530" s="7"/>
      <c r="BA530" s="81" t="e">
        <f>SUM(#REF!)</f>
        <v>#REF!</v>
      </c>
    </row>
    <row r="531" spans="28:53">
      <c r="AB531" s="7"/>
      <c r="BA531" s="81" t="e">
        <f>SUM(#REF!)</f>
        <v>#REF!</v>
      </c>
    </row>
    <row r="532" spans="28:53">
      <c r="AB532" s="7"/>
      <c r="BA532" s="81" t="e">
        <f>SUM(#REF!)</f>
        <v>#REF!</v>
      </c>
    </row>
    <row r="533" spans="28:53">
      <c r="AB533" s="7"/>
      <c r="BA533" s="81" t="e">
        <f>SUM(#REF!)</f>
        <v>#REF!</v>
      </c>
    </row>
    <row r="534" spans="28:53">
      <c r="AB534" s="7"/>
      <c r="BA534" s="81" t="e">
        <f>SUM(#REF!)</f>
        <v>#REF!</v>
      </c>
    </row>
    <row r="535" spans="28:53">
      <c r="AB535" s="7"/>
      <c r="BA535" s="81" t="e">
        <f>SUM(#REF!)</f>
        <v>#REF!</v>
      </c>
    </row>
    <row r="536" spans="28:53">
      <c r="AB536" s="7"/>
      <c r="BA536" s="81" t="e">
        <f>SUM(#REF!)</f>
        <v>#REF!</v>
      </c>
    </row>
    <row r="537" spans="28:53">
      <c r="AB537" s="7"/>
      <c r="BA537" s="81" t="e">
        <f>SUM(#REF!)</f>
        <v>#REF!</v>
      </c>
    </row>
    <row r="538" spans="28:53">
      <c r="AB538" s="7"/>
      <c r="BA538" s="81" t="e">
        <f>SUM(#REF!)</f>
        <v>#REF!</v>
      </c>
    </row>
    <row r="539" spans="28:53">
      <c r="AB539" s="7"/>
      <c r="BA539" s="81" t="e">
        <f>SUM(#REF!)</f>
        <v>#REF!</v>
      </c>
    </row>
    <row r="540" spans="28:53">
      <c r="AB540" s="7"/>
      <c r="BA540" s="81" t="e">
        <f>SUM(#REF!)</f>
        <v>#REF!</v>
      </c>
    </row>
    <row r="541" spans="28:53">
      <c r="AB541" s="7"/>
      <c r="BA541" s="81" t="e">
        <f>SUM(#REF!)</f>
        <v>#REF!</v>
      </c>
    </row>
    <row r="542" spans="28:53">
      <c r="AB542" s="7"/>
      <c r="BA542" s="81" t="e">
        <f>SUM(#REF!)</f>
        <v>#REF!</v>
      </c>
    </row>
    <row r="543" spans="28:53">
      <c r="AB543" s="7"/>
      <c r="BA543" s="81" t="e">
        <f>SUM(#REF!)</f>
        <v>#REF!</v>
      </c>
    </row>
    <row r="544" spans="28:53">
      <c r="AB544" s="7"/>
      <c r="BA544" s="81" t="e">
        <f>SUM(#REF!)</f>
        <v>#REF!</v>
      </c>
    </row>
    <row r="545" spans="28:53">
      <c r="AB545" s="7"/>
      <c r="BA545" s="81" t="e">
        <f>SUM(#REF!)</f>
        <v>#REF!</v>
      </c>
    </row>
    <row r="546" spans="28:53">
      <c r="AB546" s="7"/>
      <c r="BA546" s="81" t="e">
        <f>SUM(#REF!)</f>
        <v>#REF!</v>
      </c>
    </row>
    <row r="547" spans="28:53">
      <c r="AB547" s="7"/>
      <c r="BA547" s="81" t="e">
        <f>SUM(#REF!)</f>
        <v>#REF!</v>
      </c>
    </row>
    <row r="548" spans="28:53">
      <c r="AB548" s="7"/>
      <c r="BA548" s="81" t="e">
        <f>SUM(#REF!)</f>
        <v>#REF!</v>
      </c>
    </row>
    <row r="549" spans="28:53">
      <c r="AB549" s="7"/>
      <c r="BA549" s="81" t="e">
        <f>SUM(#REF!)</f>
        <v>#REF!</v>
      </c>
    </row>
    <row r="550" spans="28:53">
      <c r="AB550" s="7"/>
      <c r="BA550" s="81" t="e">
        <f>SUM(#REF!)</f>
        <v>#REF!</v>
      </c>
    </row>
    <row r="551" spans="28:53">
      <c r="AB551" s="7"/>
      <c r="BA551" s="81" t="e">
        <f>SUM(#REF!)</f>
        <v>#REF!</v>
      </c>
    </row>
    <row r="552" spans="28:53">
      <c r="AB552" s="7"/>
      <c r="BA552" s="81" t="e">
        <f>SUM(#REF!)</f>
        <v>#REF!</v>
      </c>
    </row>
    <row r="553" spans="28:53">
      <c r="AB553" s="7"/>
      <c r="BA553" s="81" t="e">
        <f>SUM(#REF!)</f>
        <v>#REF!</v>
      </c>
    </row>
    <row r="554" spans="28:53">
      <c r="AB554" s="7"/>
      <c r="BA554" s="81" t="e">
        <f>SUM(#REF!)</f>
        <v>#REF!</v>
      </c>
    </row>
    <row r="555" spans="28:53">
      <c r="AB555" s="7"/>
      <c r="BA555" s="81" t="e">
        <f>SUM(#REF!)</f>
        <v>#REF!</v>
      </c>
    </row>
    <row r="556" spans="28:53">
      <c r="AB556" s="7"/>
      <c r="BA556" s="81" t="e">
        <f>SUM(#REF!)</f>
        <v>#REF!</v>
      </c>
    </row>
    <row r="557" spans="28:53">
      <c r="AB557" s="7"/>
      <c r="BA557" s="81" t="e">
        <f>SUM(#REF!)</f>
        <v>#REF!</v>
      </c>
    </row>
    <row r="558" spans="28:53">
      <c r="AB558" s="7"/>
      <c r="BA558" s="81" t="e">
        <f>SUM(#REF!)</f>
        <v>#REF!</v>
      </c>
    </row>
    <row r="559" spans="28:53">
      <c r="AB559" s="7"/>
      <c r="BA559" s="81" t="e">
        <f>SUM(#REF!)</f>
        <v>#REF!</v>
      </c>
    </row>
    <row r="560" spans="28:53">
      <c r="AB560" s="7"/>
      <c r="BA560" s="81" t="e">
        <f>SUM(#REF!)</f>
        <v>#REF!</v>
      </c>
    </row>
    <row r="561" spans="28:53">
      <c r="AB561" s="7"/>
      <c r="BA561" s="81" t="e">
        <f>SUM(#REF!)</f>
        <v>#REF!</v>
      </c>
    </row>
    <row r="562" spans="28:53">
      <c r="AB562" s="7"/>
      <c r="BA562" s="81" t="e">
        <f>SUM(#REF!)</f>
        <v>#REF!</v>
      </c>
    </row>
    <row r="563" spans="28:53">
      <c r="AB563" s="7"/>
      <c r="BA563" s="81" t="e">
        <f>SUM(#REF!)</f>
        <v>#REF!</v>
      </c>
    </row>
    <row r="564" spans="28:53">
      <c r="AB564" s="7"/>
      <c r="BA564" s="81" t="e">
        <f>SUM(#REF!)</f>
        <v>#REF!</v>
      </c>
    </row>
    <row r="565" spans="28:53">
      <c r="AB565" s="7"/>
      <c r="BA565" s="81" t="e">
        <f>SUM(#REF!)</f>
        <v>#REF!</v>
      </c>
    </row>
    <row r="566" spans="28:53">
      <c r="AB566" s="7"/>
      <c r="BA566" s="81" t="e">
        <f>SUM(#REF!)</f>
        <v>#REF!</v>
      </c>
    </row>
    <row r="567" spans="28:53">
      <c r="AB567" s="7"/>
      <c r="BA567" s="81" t="e">
        <f>SUM(#REF!)</f>
        <v>#REF!</v>
      </c>
    </row>
    <row r="568" spans="28:53">
      <c r="AB568" s="7"/>
      <c r="BA568" s="81" t="e">
        <f>SUM(#REF!)</f>
        <v>#REF!</v>
      </c>
    </row>
    <row r="569" spans="28:53">
      <c r="AB569" s="7"/>
      <c r="BA569" s="81" t="e">
        <f>SUM(#REF!)</f>
        <v>#REF!</v>
      </c>
    </row>
    <row r="570" spans="28:53">
      <c r="AB570" s="7"/>
      <c r="BA570" s="81" t="e">
        <f>SUM(#REF!)</f>
        <v>#REF!</v>
      </c>
    </row>
    <row r="571" spans="28:53">
      <c r="AB571" s="7"/>
      <c r="BA571" s="81" t="e">
        <f>SUM(#REF!)</f>
        <v>#REF!</v>
      </c>
    </row>
    <row r="572" spans="28:53">
      <c r="AB572" s="7"/>
      <c r="BA572" s="81" t="e">
        <f>SUM(#REF!)</f>
        <v>#REF!</v>
      </c>
    </row>
    <row r="573" spans="28:53">
      <c r="AB573" s="7"/>
      <c r="BA573" s="81" t="e">
        <f>SUM(#REF!)</f>
        <v>#REF!</v>
      </c>
    </row>
    <row r="574" spans="28:53">
      <c r="AB574" s="7"/>
      <c r="BA574" s="81" t="e">
        <f>SUM(#REF!)</f>
        <v>#REF!</v>
      </c>
    </row>
    <row r="575" spans="28:53">
      <c r="AB575" s="7"/>
      <c r="BA575" s="81" t="e">
        <f>SUM(#REF!)</f>
        <v>#REF!</v>
      </c>
    </row>
    <row r="576" spans="28:53">
      <c r="AB576" s="7"/>
      <c r="BA576" s="81" t="e">
        <f>SUM(#REF!)</f>
        <v>#REF!</v>
      </c>
    </row>
    <row r="577" spans="28:53">
      <c r="AB577" s="7"/>
      <c r="BA577" s="81" t="e">
        <f>SUM(#REF!)</f>
        <v>#REF!</v>
      </c>
    </row>
    <row r="578" spans="28:53">
      <c r="AB578" s="7"/>
      <c r="BA578" s="81" t="e">
        <f>SUM(#REF!)</f>
        <v>#REF!</v>
      </c>
    </row>
    <row r="579" spans="28:53">
      <c r="AB579" s="7"/>
      <c r="BA579" s="81" t="e">
        <f>SUM(#REF!)</f>
        <v>#REF!</v>
      </c>
    </row>
    <row r="580" spans="28:53">
      <c r="AB580" s="7"/>
      <c r="BA580" s="81" t="e">
        <f>SUM(#REF!)</f>
        <v>#REF!</v>
      </c>
    </row>
    <row r="581" spans="28:53">
      <c r="AB581" s="7"/>
      <c r="BA581" s="81" t="e">
        <f>SUM(#REF!)</f>
        <v>#REF!</v>
      </c>
    </row>
    <row r="582" spans="28:53">
      <c r="AB582" s="7"/>
      <c r="BA582" s="81" t="e">
        <f>SUM(#REF!)</f>
        <v>#REF!</v>
      </c>
    </row>
    <row r="583" spans="28:53">
      <c r="AB583" s="7"/>
      <c r="BA583" s="81" t="e">
        <f>SUM(#REF!)</f>
        <v>#REF!</v>
      </c>
    </row>
    <row r="584" spans="28:53">
      <c r="AB584" s="7"/>
      <c r="BA584" s="81" t="e">
        <f>SUM(#REF!)</f>
        <v>#REF!</v>
      </c>
    </row>
    <row r="585" spans="28:53">
      <c r="AB585" s="7"/>
      <c r="BA585" s="81" t="e">
        <f>SUM(#REF!)</f>
        <v>#REF!</v>
      </c>
    </row>
    <row r="586" spans="28:53">
      <c r="AB586" s="7"/>
      <c r="BA586" s="81" t="e">
        <f>SUM(#REF!)</f>
        <v>#REF!</v>
      </c>
    </row>
    <row r="587" spans="28:53">
      <c r="AB587" s="7"/>
      <c r="BA587" s="81" t="e">
        <f>SUM(#REF!)</f>
        <v>#REF!</v>
      </c>
    </row>
    <row r="588" spans="28:53">
      <c r="AB588" s="7"/>
      <c r="BA588" s="81" t="e">
        <f>SUM(#REF!)</f>
        <v>#REF!</v>
      </c>
    </row>
    <row r="589" spans="28:53">
      <c r="AB589" s="7"/>
      <c r="BA589" s="81" t="e">
        <f>SUM(#REF!)</f>
        <v>#REF!</v>
      </c>
    </row>
    <row r="590" spans="28:53">
      <c r="AB590" s="7"/>
      <c r="BA590" s="81" t="e">
        <f>SUM(#REF!)</f>
        <v>#REF!</v>
      </c>
    </row>
    <row r="591" spans="28:53">
      <c r="AB591" s="7"/>
      <c r="BA591" s="81" t="e">
        <f>SUM(#REF!)</f>
        <v>#REF!</v>
      </c>
    </row>
    <row r="592" spans="28:53">
      <c r="AB592" s="7"/>
      <c r="BA592" s="81" t="e">
        <f>SUM(#REF!)</f>
        <v>#REF!</v>
      </c>
    </row>
    <row r="593" spans="28:53">
      <c r="AB593" s="7"/>
      <c r="BA593" s="81" t="e">
        <f>SUM(#REF!)</f>
        <v>#REF!</v>
      </c>
    </row>
    <row r="594" spans="28:53">
      <c r="AB594" s="7"/>
      <c r="BA594" s="81" t="e">
        <f>SUM(#REF!)</f>
        <v>#REF!</v>
      </c>
    </row>
    <row r="595" spans="28:53">
      <c r="AB595" s="7"/>
      <c r="BA595" s="81" t="e">
        <f>SUM(#REF!)</f>
        <v>#REF!</v>
      </c>
    </row>
    <row r="596" spans="28:53">
      <c r="AB596" s="7"/>
      <c r="BA596" s="81" t="e">
        <f>SUM(#REF!)</f>
        <v>#REF!</v>
      </c>
    </row>
    <row r="597" spans="28:53">
      <c r="AB597" s="7"/>
      <c r="BA597" s="81" t="e">
        <f>SUM(#REF!)</f>
        <v>#REF!</v>
      </c>
    </row>
    <row r="598" spans="28:53">
      <c r="AB598" s="7"/>
      <c r="BA598" s="81" t="e">
        <f>SUM(#REF!)</f>
        <v>#REF!</v>
      </c>
    </row>
    <row r="599" spans="28:53">
      <c r="AB599" s="7"/>
      <c r="BA599" s="81" t="e">
        <f>SUM(#REF!)</f>
        <v>#REF!</v>
      </c>
    </row>
    <row r="600" spans="28:53">
      <c r="AB600" s="7"/>
      <c r="BA600" s="81" t="e">
        <f>SUM(#REF!)</f>
        <v>#REF!</v>
      </c>
    </row>
    <row r="601" spans="28:53">
      <c r="AB601" s="7"/>
      <c r="BA601" s="81" t="e">
        <f>SUM(#REF!)</f>
        <v>#REF!</v>
      </c>
    </row>
    <row r="602" spans="28:53">
      <c r="AB602" s="7"/>
      <c r="BA602" s="81" t="e">
        <f>SUM(#REF!)</f>
        <v>#REF!</v>
      </c>
    </row>
    <row r="603" spans="28:53">
      <c r="AB603" s="7"/>
      <c r="BA603" s="81" t="e">
        <f>SUM(#REF!)</f>
        <v>#REF!</v>
      </c>
    </row>
    <row r="604" spans="28:53">
      <c r="AB604" s="7"/>
      <c r="BA604" s="81" t="e">
        <f>SUM(#REF!)</f>
        <v>#REF!</v>
      </c>
    </row>
    <row r="605" spans="28:53">
      <c r="AB605" s="7"/>
      <c r="BA605" s="81" t="e">
        <f>SUM(#REF!)</f>
        <v>#REF!</v>
      </c>
    </row>
    <row r="606" spans="28:53">
      <c r="AB606" s="7"/>
      <c r="BA606" s="81" t="e">
        <f>SUM(#REF!)</f>
        <v>#REF!</v>
      </c>
    </row>
    <row r="607" spans="28:53">
      <c r="AB607" s="7"/>
      <c r="BA607" s="81" t="e">
        <f>SUM(#REF!)</f>
        <v>#REF!</v>
      </c>
    </row>
    <row r="608" spans="28:53">
      <c r="AB608" s="7"/>
      <c r="BA608" s="81" t="e">
        <f>SUM(#REF!)</f>
        <v>#REF!</v>
      </c>
    </row>
    <row r="609" spans="28:53">
      <c r="AB609" s="7"/>
      <c r="BA609" s="81" t="e">
        <f>SUM(#REF!)</f>
        <v>#REF!</v>
      </c>
    </row>
    <row r="610" spans="28:53">
      <c r="AB610" s="7"/>
      <c r="BA610" s="81" t="e">
        <f>SUM(#REF!)</f>
        <v>#REF!</v>
      </c>
    </row>
    <row r="611" spans="28:53">
      <c r="AB611" s="7"/>
      <c r="BA611" s="81" t="e">
        <f>SUM(#REF!)</f>
        <v>#REF!</v>
      </c>
    </row>
    <row r="612" spans="28:53">
      <c r="AB612" s="7"/>
      <c r="BA612" s="81" t="e">
        <f>SUM(#REF!)</f>
        <v>#REF!</v>
      </c>
    </row>
    <row r="613" spans="28:53">
      <c r="AB613" s="7"/>
      <c r="BA613" s="81" t="e">
        <f>SUM(#REF!)</f>
        <v>#REF!</v>
      </c>
    </row>
    <row r="614" spans="28:53">
      <c r="AB614" s="7"/>
      <c r="BA614" s="81" t="e">
        <f>SUM(#REF!)</f>
        <v>#REF!</v>
      </c>
    </row>
    <row r="615" spans="28:53">
      <c r="AB615" s="7"/>
      <c r="BA615" s="81" t="e">
        <f>SUM(#REF!)</f>
        <v>#REF!</v>
      </c>
    </row>
    <row r="616" spans="28:53">
      <c r="AB616" s="7"/>
      <c r="BA616" s="81" t="e">
        <f>SUM(#REF!)</f>
        <v>#REF!</v>
      </c>
    </row>
    <row r="617" spans="28:53">
      <c r="AB617" s="7"/>
      <c r="BA617" s="81" t="e">
        <f>SUM(#REF!)</f>
        <v>#REF!</v>
      </c>
    </row>
    <row r="618" spans="28:53">
      <c r="AB618" s="7"/>
      <c r="BA618" s="81" t="e">
        <f>SUM(#REF!)</f>
        <v>#REF!</v>
      </c>
    </row>
    <row r="619" spans="28:53">
      <c r="AB619" s="7"/>
      <c r="BA619" s="81" t="e">
        <f>SUM(#REF!)</f>
        <v>#REF!</v>
      </c>
    </row>
    <row r="620" spans="28:53">
      <c r="AB620" s="7"/>
      <c r="BA620" s="81" t="e">
        <f>SUM(#REF!)</f>
        <v>#REF!</v>
      </c>
    </row>
    <row r="621" spans="28:53">
      <c r="AB621" s="7"/>
      <c r="BA621" s="81" t="e">
        <f>SUM(#REF!)</f>
        <v>#REF!</v>
      </c>
    </row>
    <row r="622" spans="28:53">
      <c r="AB622" s="7"/>
      <c r="BA622" s="81" t="e">
        <f>SUM(#REF!)</f>
        <v>#REF!</v>
      </c>
    </row>
    <row r="623" spans="28:53">
      <c r="AB623" s="7"/>
      <c r="BA623" s="81" t="e">
        <f>SUM(#REF!)</f>
        <v>#REF!</v>
      </c>
    </row>
    <row r="624" spans="28:53">
      <c r="AB624" s="7"/>
      <c r="BA624" s="81" t="e">
        <f>SUM(#REF!)</f>
        <v>#REF!</v>
      </c>
    </row>
    <row r="625" spans="28:53">
      <c r="AB625" s="7"/>
      <c r="BA625" s="81" t="e">
        <f>SUM(#REF!)</f>
        <v>#REF!</v>
      </c>
    </row>
    <row r="626" spans="28:53">
      <c r="AB626" s="7"/>
      <c r="BA626" s="81" t="e">
        <f>SUM(#REF!)</f>
        <v>#REF!</v>
      </c>
    </row>
    <row r="627" spans="28:53">
      <c r="AB627" s="7"/>
      <c r="BA627" s="81" t="e">
        <f>SUM(#REF!)</f>
        <v>#REF!</v>
      </c>
    </row>
    <row r="628" spans="28:53">
      <c r="AB628" s="7"/>
      <c r="BA628" s="81" t="e">
        <f>SUM(#REF!)</f>
        <v>#REF!</v>
      </c>
    </row>
    <row r="629" spans="28:53">
      <c r="AB629" s="7"/>
      <c r="BA629" s="81" t="e">
        <f>SUM(#REF!)</f>
        <v>#REF!</v>
      </c>
    </row>
    <row r="630" spans="28:53">
      <c r="AB630" s="7"/>
      <c r="BA630" s="81" t="e">
        <f>SUM(#REF!)</f>
        <v>#REF!</v>
      </c>
    </row>
    <row r="631" spans="28:53">
      <c r="AB631" s="7"/>
      <c r="BA631" s="81" t="e">
        <f>SUM(#REF!)</f>
        <v>#REF!</v>
      </c>
    </row>
    <row r="632" spans="28:53">
      <c r="AB632" s="7"/>
      <c r="BA632" s="81" t="e">
        <f>SUM(#REF!)</f>
        <v>#REF!</v>
      </c>
    </row>
    <row r="633" spans="28:53">
      <c r="AB633" s="7"/>
      <c r="BA633" s="81" t="e">
        <f>SUM(#REF!)</f>
        <v>#REF!</v>
      </c>
    </row>
    <row r="634" spans="28:53">
      <c r="AB634" s="7"/>
      <c r="BA634" s="81" t="e">
        <f>SUM(#REF!)</f>
        <v>#REF!</v>
      </c>
    </row>
    <row r="635" spans="28:53">
      <c r="AB635" s="7"/>
      <c r="BA635" s="81" t="e">
        <f>SUM(#REF!)</f>
        <v>#REF!</v>
      </c>
    </row>
    <row r="636" spans="28:53">
      <c r="AB636" s="7"/>
      <c r="BA636" s="81" t="e">
        <f>SUM(#REF!)</f>
        <v>#REF!</v>
      </c>
    </row>
    <row r="637" spans="28:53">
      <c r="AB637" s="7"/>
      <c r="BA637" s="81" t="e">
        <f>SUM(#REF!)</f>
        <v>#REF!</v>
      </c>
    </row>
    <row r="638" spans="28:53">
      <c r="AB638" s="7"/>
      <c r="BA638" s="81" t="e">
        <f>SUM(#REF!)</f>
        <v>#REF!</v>
      </c>
    </row>
    <row r="639" spans="28:53">
      <c r="AB639" s="7"/>
      <c r="BA639" s="81" t="e">
        <f>SUM(#REF!)</f>
        <v>#REF!</v>
      </c>
    </row>
    <row r="640" spans="28:53">
      <c r="AB640" s="7"/>
      <c r="BA640" s="81" t="e">
        <f>SUM(#REF!)</f>
        <v>#REF!</v>
      </c>
    </row>
    <row r="641" spans="28:53">
      <c r="AB641" s="7"/>
      <c r="BA641" s="81" t="e">
        <f>SUM(#REF!)</f>
        <v>#REF!</v>
      </c>
    </row>
    <row r="642" spans="28:53">
      <c r="AB642" s="7"/>
      <c r="BA642" s="81" t="e">
        <f>SUM(#REF!)</f>
        <v>#REF!</v>
      </c>
    </row>
    <row r="643" spans="28:53">
      <c r="AB643" s="7"/>
      <c r="BA643" s="81" t="e">
        <f>SUM(#REF!)</f>
        <v>#REF!</v>
      </c>
    </row>
    <row r="644" spans="28:53">
      <c r="AB644" s="7"/>
      <c r="BA644" s="81" t="e">
        <f>SUM(#REF!)</f>
        <v>#REF!</v>
      </c>
    </row>
    <row r="645" spans="28:53">
      <c r="AB645" s="7"/>
      <c r="BA645" s="81" t="e">
        <f>SUM(#REF!)</f>
        <v>#REF!</v>
      </c>
    </row>
    <row r="646" spans="28:53">
      <c r="AB646" s="7"/>
      <c r="BA646" s="81" t="e">
        <f>SUM(#REF!)</f>
        <v>#REF!</v>
      </c>
    </row>
    <row r="647" spans="28:53">
      <c r="AB647" s="7"/>
      <c r="BA647" s="81" t="e">
        <f>SUM(#REF!)</f>
        <v>#REF!</v>
      </c>
    </row>
    <row r="648" spans="28:53">
      <c r="AB648" s="7"/>
      <c r="BA648" s="81" t="e">
        <f>SUM(#REF!)</f>
        <v>#REF!</v>
      </c>
    </row>
    <row r="649" spans="28:53">
      <c r="AB649" s="7"/>
      <c r="BA649" s="81" t="e">
        <f>SUM(#REF!)</f>
        <v>#REF!</v>
      </c>
    </row>
    <row r="650" spans="28:53">
      <c r="AB650" s="7"/>
      <c r="BA650" s="81" t="e">
        <f>SUM(#REF!)</f>
        <v>#REF!</v>
      </c>
    </row>
    <row r="651" spans="28:53">
      <c r="AB651" s="7"/>
      <c r="BA651" s="81" t="e">
        <f>SUM(#REF!)</f>
        <v>#REF!</v>
      </c>
    </row>
    <row r="652" spans="28:53">
      <c r="AB652" s="7"/>
      <c r="BA652" s="81" t="e">
        <f>SUM(#REF!)</f>
        <v>#REF!</v>
      </c>
    </row>
    <row r="653" spans="28:53">
      <c r="AB653" s="7"/>
      <c r="BA653" s="81" t="e">
        <f>SUM(#REF!)</f>
        <v>#REF!</v>
      </c>
    </row>
    <row r="654" spans="28:53">
      <c r="AB654" s="7"/>
      <c r="BA654" s="81" t="e">
        <f>SUM(#REF!)</f>
        <v>#REF!</v>
      </c>
    </row>
    <row r="655" spans="28:53">
      <c r="AB655" s="7"/>
      <c r="BA655" s="81" t="e">
        <f>SUM(#REF!)</f>
        <v>#REF!</v>
      </c>
    </row>
    <row r="656" spans="28:53">
      <c r="AB656" s="7"/>
      <c r="BA656" s="81" t="e">
        <f>SUM(#REF!)</f>
        <v>#REF!</v>
      </c>
    </row>
    <row r="657" spans="28:53">
      <c r="AB657" s="7"/>
      <c r="BA657" s="81" t="e">
        <f>SUM(#REF!)</f>
        <v>#REF!</v>
      </c>
    </row>
    <row r="658" spans="28:53">
      <c r="AB658" s="7"/>
      <c r="BA658" s="81" t="e">
        <f>SUM(#REF!)</f>
        <v>#REF!</v>
      </c>
    </row>
    <row r="659" spans="28:53">
      <c r="AB659" s="7"/>
      <c r="BA659" s="81" t="e">
        <f>SUM(#REF!)</f>
        <v>#REF!</v>
      </c>
    </row>
    <row r="660" spans="28:53">
      <c r="AB660" s="7"/>
      <c r="BA660" s="81" t="e">
        <f>SUM(#REF!)</f>
        <v>#REF!</v>
      </c>
    </row>
    <row r="661" spans="28:53">
      <c r="AB661" s="7"/>
      <c r="BA661" s="81" t="e">
        <f>SUM(#REF!)</f>
        <v>#REF!</v>
      </c>
    </row>
    <row r="662" spans="28:53">
      <c r="AB662" s="7"/>
      <c r="BA662" s="81" t="e">
        <f>SUM(#REF!)</f>
        <v>#REF!</v>
      </c>
    </row>
    <row r="663" spans="28:53">
      <c r="AB663" s="7"/>
      <c r="BA663" s="81" t="e">
        <f>SUM(#REF!)</f>
        <v>#REF!</v>
      </c>
    </row>
    <row r="664" spans="28:53">
      <c r="AB664" s="7"/>
      <c r="BA664" s="81" t="e">
        <f>SUM(#REF!)</f>
        <v>#REF!</v>
      </c>
    </row>
    <row r="665" spans="28:53">
      <c r="AB665" s="7"/>
      <c r="BA665" s="81" t="e">
        <f>SUM(#REF!)</f>
        <v>#REF!</v>
      </c>
    </row>
    <row r="666" spans="28:53">
      <c r="AB666" s="7"/>
      <c r="BA666" s="81" t="e">
        <f>SUM(#REF!)</f>
        <v>#REF!</v>
      </c>
    </row>
    <row r="667" spans="28:53">
      <c r="AB667" s="7"/>
      <c r="BA667" s="81" t="e">
        <f>SUM(#REF!)</f>
        <v>#REF!</v>
      </c>
    </row>
    <row r="668" spans="28:53">
      <c r="AB668" s="7"/>
      <c r="BA668" s="81" t="e">
        <f>SUM(#REF!)</f>
        <v>#REF!</v>
      </c>
    </row>
    <row r="669" spans="28:53">
      <c r="AB669" s="7"/>
      <c r="BA669" s="81" t="e">
        <f>SUM(#REF!)</f>
        <v>#REF!</v>
      </c>
    </row>
    <row r="670" spans="28:53">
      <c r="AB670" s="7"/>
      <c r="BA670" s="81" t="e">
        <f>SUM(#REF!)</f>
        <v>#REF!</v>
      </c>
    </row>
    <row r="671" spans="28:53">
      <c r="AB671" s="7"/>
      <c r="BA671" s="81" t="e">
        <f>SUM(#REF!)</f>
        <v>#REF!</v>
      </c>
    </row>
    <row r="672" spans="28:53">
      <c r="AB672" s="7"/>
      <c r="BA672" s="81" t="e">
        <f>SUM(#REF!)</f>
        <v>#REF!</v>
      </c>
    </row>
    <row r="673" spans="28:53">
      <c r="AB673" s="7"/>
      <c r="BA673" s="81" t="e">
        <f>SUM(#REF!)</f>
        <v>#REF!</v>
      </c>
    </row>
    <row r="674" spans="28:53">
      <c r="AB674" s="7"/>
      <c r="BA674" s="81" t="e">
        <f>SUM(#REF!)</f>
        <v>#REF!</v>
      </c>
    </row>
    <row r="675" spans="28:53">
      <c r="AB675" s="7"/>
      <c r="BA675" s="81" t="e">
        <f>SUM(#REF!)</f>
        <v>#REF!</v>
      </c>
    </row>
    <row r="676" spans="28:53">
      <c r="AB676" s="7"/>
      <c r="BA676" s="81" t="e">
        <f>SUM(#REF!)</f>
        <v>#REF!</v>
      </c>
    </row>
    <row r="677" spans="28:53">
      <c r="AB677" s="7"/>
      <c r="BA677" s="81" t="e">
        <f>SUM(#REF!)</f>
        <v>#REF!</v>
      </c>
    </row>
    <row r="678" spans="28:53">
      <c r="AB678" s="7"/>
      <c r="BA678" s="81" t="e">
        <f>SUM(#REF!)</f>
        <v>#REF!</v>
      </c>
    </row>
    <row r="679" spans="28:53">
      <c r="AB679" s="7"/>
      <c r="BA679" s="81" t="e">
        <f>SUM(#REF!)</f>
        <v>#REF!</v>
      </c>
    </row>
    <row r="680" spans="28:53">
      <c r="AB680" s="7"/>
      <c r="BA680" s="81" t="e">
        <f>SUM(#REF!)</f>
        <v>#REF!</v>
      </c>
    </row>
    <row r="681" spans="28:53">
      <c r="AB681" s="7"/>
      <c r="BA681" s="81" t="e">
        <f>SUM(#REF!)</f>
        <v>#REF!</v>
      </c>
    </row>
    <row r="682" spans="28:53">
      <c r="AB682" s="7"/>
      <c r="BA682" s="81" t="e">
        <f>SUM(#REF!)</f>
        <v>#REF!</v>
      </c>
    </row>
    <row r="683" spans="28:53">
      <c r="AB683" s="7"/>
      <c r="BA683" s="81" t="e">
        <f>SUM(#REF!)</f>
        <v>#REF!</v>
      </c>
    </row>
    <row r="684" spans="28:53">
      <c r="AB684" s="7"/>
      <c r="BA684" s="81" t="e">
        <f>SUM(#REF!)</f>
        <v>#REF!</v>
      </c>
    </row>
    <row r="685" spans="28:53">
      <c r="AB685" s="7"/>
      <c r="BA685" s="81" t="e">
        <f>SUM(#REF!)</f>
        <v>#REF!</v>
      </c>
    </row>
    <row r="686" spans="28:53">
      <c r="AB686" s="7"/>
      <c r="BA686" s="81" t="e">
        <f>SUM(#REF!)</f>
        <v>#REF!</v>
      </c>
    </row>
    <row r="687" spans="28:53">
      <c r="AB687" s="7"/>
      <c r="BA687" s="81" t="e">
        <f>SUM(#REF!)</f>
        <v>#REF!</v>
      </c>
    </row>
    <row r="688" spans="28:53">
      <c r="AB688" s="7"/>
      <c r="BA688" s="81" t="e">
        <f>SUM(#REF!)</f>
        <v>#REF!</v>
      </c>
    </row>
    <row r="689" spans="28:53">
      <c r="AB689" s="7"/>
      <c r="BA689" s="81" t="e">
        <f>SUM(#REF!)</f>
        <v>#REF!</v>
      </c>
    </row>
    <row r="690" spans="28:53">
      <c r="AB690" s="7"/>
      <c r="BA690" s="81" t="e">
        <f>SUM(#REF!)</f>
        <v>#REF!</v>
      </c>
    </row>
    <row r="691" spans="28:53">
      <c r="AB691" s="7"/>
      <c r="BA691" s="81" t="e">
        <f>SUM(#REF!)</f>
        <v>#REF!</v>
      </c>
    </row>
    <row r="692" spans="28:53">
      <c r="AB692" s="7"/>
      <c r="BA692" s="81" t="e">
        <f>SUM(#REF!)</f>
        <v>#REF!</v>
      </c>
    </row>
    <row r="693" spans="28:53">
      <c r="AB693" s="7"/>
      <c r="BA693" s="81" t="e">
        <f>SUM(#REF!)</f>
        <v>#REF!</v>
      </c>
    </row>
    <row r="694" spans="28:53">
      <c r="AB694" s="7"/>
      <c r="BA694" s="81" t="e">
        <f>SUM(#REF!)</f>
        <v>#REF!</v>
      </c>
    </row>
    <row r="695" spans="28:53">
      <c r="AB695" s="7"/>
      <c r="BA695" s="81" t="e">
        <f>SUM(#REF!)</f>
        <v>#REF!</v>
      </c>
    </row>
    <row r="696" spans="28:53">
      <c r="AB696" s="7"/>
      <c r="BA696" s="81" t="e">
        <f>SUM(#REF!)</f>
        <v>#REF!</v>
      </c>
    </row>
    <row r="697" spans="28:53">
      <c r="AB697" s="7"/>
      <c r="BA697" s="81" t="e">
        <f>SUM(#REF!)</f>
        <v>#REF!</v>
      </c>
    </row>
    <row r="698" spans="28:53">
      <c r="AB698" s="7"/>
      <c r="BA698" s="81" t="e">
        <f>SUM(#REF!)</f>
        <v>#REF!</v>
      </c>
    </row>
    <row r="699" spans="28:53">
      <c r="AB699" s="7"/>
      <c r="BA699" s="81" t="e">
        <f>SUM(#REF!)</f>
        <v>#REF!</v>
      </c>
    </row>
    <row r="700" spans="28:53">
      <c r="AB700" s="7"/>
      <c r="BA700" s="81" t="e">
        <f>SUM(#REF!)</f>
        <v>#REF!</v>
      </c>
    </row>
    <row r="701" spans="28:53">
      <c r="AB701" s="7"/>
      <c r="BA701" s="81" t="e">
        <f>SUM(#REF!)</f>
        <v>#REF!</v>
      </c>
    </row>
    <row r="702" spans="28:53">
      <c r="AB702" s="7"/>
      <c r="BA702" s="81" t="e">
        <f>SUM(#REF!)</f>
        <v>#REF!</v>
      </c>
    </row>
    <row r="703" spans="28:53">
      <c r="AB703" s="7"/>
      <c r="BA703" s="81" t="e">
        <f>SUM(#REF!)</f>
        <v>#REF!</v>
      </c>
    </row>
    <row r="704" spans="28:53">
      <c r="AB704" s="7"/>
      <c r="BA704" s="81" t="e">
        <f>SUM(#REF!)</f>
        <v>#REF!</v>
      </c>
    </row>
    <row r="705" spans="28:53">
      <c r="AB705" s="7"/>
      <c r="BA705" s="81" t="e">
        <f>SUM(#REF!)</f>
        <v>#REF!</v>
      </c>
    </row>
    <row r="706" spans="28:53">
      <c r="AB706" s="7"/>
      <c r="BA706" s="81" t="e">
        <f>SUM(#REF!)</f>
        <v>#REF!</v>
      </c>
    </row>
    <row r="707" spans="28:53">
      <c r="AB707" s="7"/>
      <c r="BA707" s="81" t="e">
        <f>SUM(#REF!)</f>
        <v>#REF!</v>
      </c>
    </row>
    <row r="708" spans="28:53">
      <c r="AB708" s="7"/>
      <c r="BA708" s="81" t="e">
        <f>SUM(#REF!)</f>
        <v>#REF!</v>
      </c>
    </row>
    <row r="709" spans="28:53">
      <c r="AB709" s="7"/>
      <c r="BA709" s="81" t="e">
        <f>SUM(#REF!)</f>
        <v>#REF!</v>
      </c>
    </row>
    <row r="710" spans="28:53">
      <c r="AB710" s="7"/>
      <c r="BA710" s="81" t="e">
        <f>SUM(#REF!)</f>
        <v>#REF!</v>
      </c>
    </row>
    <row r="711" spans="28:53">
      <c r="AB711" s="7"/>
      <c r="BA711" s="81" t="e">
        <f>SUM(#REF!)</f>
        <v>#REF!</v>
      </c>
    </row>
    <row r="712" spans="28:53">
      <c r="AB712" s="7"/>
      <c r="BA712" s="81" t="e">
        <f>SUM(#REF!)</f>
        <v>#REF!</v>
      </c>
    </row>
    <row r="713" spans="28:53">
      <c r="AB713" s="7"/>
      <c r="BA713" s="81" t="e">
        <f>SUM(#REF!)</f>
        <v>#REF!</v>
      </c>
    </row>
    <row r="714" spans="28:53">
      <c r="AB714" s="7"/>
      <c r="BA714" s="81" t="e">
        <f>SUM(#REF!)</f>
        <v>#REF!</v>
      </c>
    </row>
    <row r="715" spans="28:53">
      <c r="AB715" s="7"/>
      <c r="BA715" s="81" t="e">
        <f>SUM(#REF!)</f>
        <v>#REF!</v>
      </c>
    </row>
    <row r="716" spans="28:53">
      <c r="AB716" s="7"/>
      <c r="BA716" s="81" t="e">
        <f>SUM(#REF!)</f>
        <v>#REF!</v>
      </c>
    </row>
    <row r="717" spans="28:53">
      <c r="AB717" s="7"/>
      <c r="BA717" s="81" t="e">
        <f>SUM(#REF!)</f>
        <v>#REF!</v>
      </c>
    </row>
    <row r="718" spans="28:53">
      <c r="AB718" s="7"/>
      <c r="BA718" s="81" t="e">
        <f>SUM(#REF!)</f>
        <v>#REF!</v>
      </c>
    </row>
    <row r="719" spans="28:53">
      <c r="AB719" s="7"/>
      <c r="BA719" s="81" t="e">
        <f>SUM(#REF!)</f>
        <v>#REF!</v>
      </c>
    </row>
    <row r="720" spans="28:53">
      <c r="AB720" s="7"/>
      <c r="BA720" s="81" t="e">
        <f>SUM(#REF!)</f>
        <v>#REF!</v>
      </c>
    </row>
    <row r="721" spans="28:53">
      <c r="AB721" s="7"/>
      <c r="BA721" s="81" t="e">
        <f>SUM(#REF!)</f>
        <v>#REF!</v>
      </c>
    </row>
    <row r="722" spans="28:53">
      <c r="AB722" s="7"/>
      <c r="BA722" s="81" t="e">
        <f>SUM(#REF!)</f>
        <v>#REF!</v>
      </c>
    </row>
    <row r="723" spans="28:53">
      <c r="AB723" s="7"/>
      <c r="BA723" s="81" t="e">
        <f>SUM(#REF!)</f>
        <v>#REF!</v>
      </c>
    </row>
    <row r="724" spans="28:53">
      <c r="AB724" s="7"/>
      <c r="BA724" s="81" t="e">
        <f>SUM(#REF!)</f>
        <v>#REF!</v>
      </c>
    </row>
    <row r="725" spans="28:53">
      <c r="AB725" s="7"/>
      <c r="BA725" s="81" t="e">
        <f>SUM(#REF!)</f>
        <v>#REF!</v>
      </c>
    </row>
    <row r="726" spans="28:53">
      <c r="AB726" s="7"/>
      <c r="BA726" s="81" t="e">
        <f>SUM(#REF!)</f>
        <v>#REF!</v>
      </c>
    </row>
    <row r="727" spans="28:53">
      <c r="AB727" s="7"/>
      <c r="BA727" s="81" t="e">
        <f>SUM(#REF!)</f>
        <v>#REF!</v>
      </c>
    </row>
    <row r="728" spans="28:53">
      <c r="AB728" s="7"/>
      <c r="BA728" s="81" t="e">
        <f>SUM(#REF!)</f>
        <v>#REF!</v>
      </c>
    </row>
    <row r="729" spans="28:53">
      <c r="AB729" s="7"/>
      <c r="BA729" s="81" t="e">
        <f>SUM(#REF!)</f>
        <v>#REF!</v>
      </c>
    </row>
    <row r="730" spans="28:53">
      <c r="AB730" s="7"/>
      <c r="BA730" s="81" t="e">
        <f>SUM(#REF!)</f>
        <v>#REF!</v>
      </c>
    </row>
    <row r="731" spans="28:53">
      <c r="AB731" s="7"/>
      <c r="BA731" s="81" t="e">
        <f>SUM(#REF!)</f>
        <v>#REF!</v>
      </c>
    </row>
    <row r="732" spans="28:53">
      <c r="AB732" s="7"/>
      <c r="BA732" s="81" t="e">
        <f>SUM(#REF!)</f>
        <v>#REF!</v>
      </c>
    </row>
    <row r="733" spans="28:53">
      <c r="AB733" s="7"/>
      <c r="BA733" s="81" t="e">
        <f>SUM(#REF!)</f>
        <v>#REF!</v>
      </c>
    </row>
    <row r="734" spans="28:53">
      <c r="AB734" s="7"/>
      <c r="BA734" s="81" t="e">
        <f>SUM(#REF!)</f>
        <v>#REF!</v>
      </c>
    </row>
    <row r="735" spans="28:53">
      <c r="AB735" s="7"/>
      <c r="BA735" s="81" t="e">
        <f>SUM(#REF!)</f>
        <v>#REF!</v>
      </c>
    </row>
    <row r="736" spans="28:53">
      <c r="AB736" s="7"/>
      <c r="BA736" s="81" t="e">
        <f>SUM(#REF!)</f>
        <v>#REF!</v>
      </c>
    </row>
    <row r="737" spans="28:53">
      <c r="AB737" s="7"/>
      <c r="BA737" s="81" t="e">
        <f>SUM(#REF!)</f>
        <v>#REF!</v>
      </c>
    </row>
    <row r="738" spans="28:53">
      <c r="AB738" s="7"/>
      <c r="BA738" s="81" t="e">
        <f>SUM(#REF!)</f>
        <v>#REF!</v>
      </c>
    </row>
    <row r="739" spans="28:53">
      <c r="AB739" s="7"/>
      <c r="BA739" s="81" t="e">
        <f>SUM(#REF!)</f>
        <v>#REF!</v>
      </c>
    </row>
    <row r="740" spans="28:53">
      <c r="AB740" s="7"/>
      <c r="BA740" s="81" t="e">
        <f>SUM(#REF!)</f>
        <v>#REF!</v>
      </c>
    </row>
    <row r="741" spans="28:53">
      <c r="AB741" s="7"/>
      <c r="BA741" s="81" t="e">
        <f>SUM(#REF!)</f>
        <v>#REF!</v>
      </c>
    </row>
    <row r="742" spans="28:53">
      <c r="AB742" s="7"/>
      <c r="BA742" s="81" t="e">
        <f>SUM(#REF!)</f>
        <v>#REF!</v>
      </c>
    </row>
    <row r="743" spans="28:53">
      <c r="AB743" s="7"/>
      <c r="BA743" s="81" t="e">
        <f>SUM(#REF!)</f>
        <v>#REF!</v>
      </c>
    </row>
    <row r="744" spans="28:53">
      <c r="AB744" s="7"/>
      <c r="BA744" s="81" t="e">
        <f>SUM(#REF!)</f>
        <v>#REF!</v>
      </c>
    </row>
    <row r="745" spans="28:53">
      <c r="AB745" s="7"/>
      <c r="BA745" s="81" t="e">
        <f>SUM(#REF!)</f>
        <v>#REF!</v>
      </c>
    </row>
    <row r="746" spans="28:53">
      <c r="AB746" s="7"/>
      <c r="BA746" s="81" t="e">
        <f>SUM(#REF!)</f>
        <v>#REF!</v>
      </c>
    </row>
    <row r="747" spans="28:53">
      <c r="AB747" s="7"/>
      <c r="BA747" s="81" t="e">
        <f>SUM(#REF!)</f>
        <v>#REF!</v>
      </c>
    </row>
    <row r="748" spans="28:53">
      <c r="AB748" s="7"/>
      <c r="BA748" s="81" t="e">
        <f>SUM(#REF!)</f>
        <v>#REF!</v>
      </c>
    </row>
    <row r="749" spans="28:53">
      <c r="AB749" s="7"/>
      <c r="BA749" s="81" t="e">
        <f>SUM(#REF!)</f>
        <v>#REF!</v>
      </c>
    </row>
    <row r="750" spans="28:53">
      <c r="AB750" s="7"/>
      <c r="BA750" s="81" t="e">
        <f>SUM(#REF!)</f>
        <v>#REF!</v>
      </c>
    </row>
    <row r="751" spans="28:53">
      <c r="AB751" s="7"/>
      <c r="BA751" s="81" t="e">
        <f>SUM(#REF!)</f>
        <v>#REF!</v>
      </c>
    </row>
    <row r="752" spans="28:53">
      <c r="AB752" s="7"/>
      <c r="BA752" s="81" t="e">
        <f>SUM(#REF!)</f>
        <v>#REF!</v>
      </c>
    </row>
    <row r="753" spans="28:53">
      <c r="AB753" s="7"/>
      <c r="BA753" s="81" t="e">
        <f>SUM(#REF!)</f>
        <v>#REF!</v>
      </c>
    </row>
    <row r="754" spans="28:53">
      <c r="AB754" s="7"/>
      <c r="BA754" s="81" t="e">
        <f>SUM(#REF!)</f>
        <v>#REF!</v>
      </c>
    </row>
    <row r="755" spans="28:53">
      <c r="AB755" s="7"/>
      <c r="BA755" s="81" t="e">
        <f>SUM(#REF!)</f>
        <v>#REF!</v>
      </c>
    </row>
    <row r="756" spans="28:53">
      <c r="AB756" s="7"/>
      <c r="BA756" s="81" t="e">
        <f>SUM(#REF!)</f>
        <v>#REF!</v>
      </c>
    </row>
    <row r="757" spans="28:53">
      <c r="AB757" s="7"/>
      <c r="BA757" s="81" t="e">
        <f>SUM(#REF!)</f>
        <v>#REF!</v>
      </c>
    </row>
    <row r="758" spans="28:53">
      <c r="AB758" s="7"/>
      <c r="BA758" s="81" t="e">
        <f>SUM(#REF!)</f>
        <v>#REF!</v>
      </c>
    </row>
    <row r="759" spans="28:53">
      <c r="AB759" s="7"/>
      <c r="BA759" s="81" t="e">
        <f>SUM(#REF!)</f>
        <v>#REF!</v>
      </c>
    </row>
    <row r="760" spans="28:53">
      <c r="AB760" s="7"/>
      <c r="BA760" s="81" t="e">
        <f>SUM(#REF!)</f>
        <v>#REF!</v>
      </c>
    </row>
    <row r="761" spans="28:53">
      <c r="AB761" s="7"/>
      <c r="BA761" s="81" t="e">
        <f>SUM(#REF!)</f>
        <v>#REF!</v>
      </c>
    </row>
    <row r="762" spans="28:53">
      <c r="AB762" s="7"/>
      <c r="BA762" s="81" t="e">
        <f>SUM(#REF!)</f>
        <v>#REF!</v>
      </c>
    </row>
    <row r="763" spans="28:53">
      <c r="AB763" s="7"/>
      <c r="BA763" s="81" t="e">
        <f>SUM(#REF!)</f>
        <v>#REF!</v>
      </c>
    </row>
    <row r="764" spans="28:53">
      <c r="AB764" s="7"/>
      <c r="BA764" s="81" t="e">
        <f>SUM(#REF!)</f>
        <v>#REF!</v>
      </c>
    </row>
    <row r="765" spans="28:53">
      <c r="AB765" s="7"/>
      <c r="BA765" s="81" t="e">
        <f>SUM(#REF!)</f>
        <v>#REF!</v>
      </c>
    </row>
    <row r="766" spans="28:53">
      <c r="AB766" s="7"/>
      <c r="BA766" s="81" t="e">
        <f>SUM(#REF!)</f>
        <v>#REF!</v>
      </c>
    </row>
    <row r="767" spans="28:53">
      <c r="AB767" s="7"/>
      <c r="BA767" s="81" t="e">
        <f>SUM(#REF!)</f>
        <v>#REF!</v>
      </c>
    </row>
    <row r="768" spans="28:53">
      <c r="AB768" s="7"/>
      <c r="BA768" s="81" t="e">
        <f>SUM(#REF!)</f>
        <v>#REF!</v>
      </c>
    </row>
    <row r="769" spans="28:53">
      <c r="AB769" s="7"/>
      <c r="BA769" s="81" t="e">
        <f>SUM(#REF!)</f>
        <v>#REF!</v>
      </c>
    </row>
    <row r="770" spans="28:53">
      <c r="AB770" s="7"/>
      <c r="BA770" s="81" t="e">
        <f>SUM(#REF!)</f>
        <v>#REF!</v>
      </c>
    </row>
    <row r="771" spans="28:53">
      <c r="AB771" s="7"/>
      <c r="BA771" s="81" t="e">
        <f>SUM(#REF!)</f>
        <v>#REF!</v>
      </c>
    </row>
    <row r="772" spans="28:53">
      <c r="AB772" s="7"/>
      <c r="BA772" s="81" t="e">
        <f>SUM(#REF!)</f>
        <v>#REF!</v>
      </c>
    </row>
    <row r="773" spans="28:53">
      <c r="AB773" s="7"/>
      <c r="BA773" s="81" t="e">
        <f>SUM(#REF!)</f>
        <v>#REF!</v>
      </c>
    </row>
    <row r="774" spans="28:53">
      <c r="AB774" s="7"/>
      <c r="BA774" s="81" t="e">
        <f>SUM(#REF!)</f>
        <v>#REF!</v>
      </c>
    </row>
    <row r="775" spans="28:53">
      <c r="AB775" s="7"/>
      <c r="BA775" s="81" t="e">
        <f>SUM(#REF!)</f>
        <v>#REF!</v>
      </c>
    </row>
    <row r="776" spans="28:53">
      <c r="AB776" s="7"/>
      <c r="BA776" s="81" t="e">
        <f>SUM(#REF!)</f>
        <v>#REF!</v>
      </c>
    </row>
    <row r="777" spans="28:53">
      <c r="AB777" s="7"/>
      <c r="BA777" s="81" t="e">
        <f>SUM(#REF!)</f>
        <v>#REF!</v>
      </c>
    </row>
    <row r="778" spans="28:53">
      <c r="AB778" s="7"/>
      <c r="BA778" s="81" t="e">
        <f>SUM(#REF!)</f>
        <v>#REF!</v>
      </c>
    </row>
    <row r="779" spans="28:53">
      <c r="AB779" s="7"/>
      <c r="BA779" s="81" t="e">
        <f>SUM(#REF!)</f>
        <v>#REF!</v>
      </c>
    </row>
    <row r="780" spans="28:53">
      <c r="AB780" s="7"/>
      <c r="BA780" s="81" t="e">
        <f>SUM(#REF!)</f>
        <v>#REF!</v>
      </c>
    </row>
    <row r="781" spans="28:53">
      <c r="AB781" s="7"/>
      <c r="BA781" s="81" t="e">
        <f>SUM(#REF!)</f>
        <v>#REF!</v>
      </c>
    </row>
    <row r="782" spans="28:53">
      <c r="AB782" s="7"/>
      <c r="BA782" s="81" t="e">
        <f>SUM(#REF!)</f>
        <v>#REF!</v>
      </c>
    </row>
    <row r="783" spans="28:53">
      <c r="AB783" s="7"/>
      <c r="BA783" s="81" t="e">
        <f>SUM(#REF!)</f>
        <v>#REF!</v>
      </c>
    </row>
    <row r="784" spans="28:53">
      <c r="AB784" s="7"/>
      <c r="BA784" s="81" t="e">
        <f>SUM(#REF!)</f>
        <v>#REF!</v>
      </c>
    </row>
    <row r="785" spans="28:53">
      <c r="AB785" s="7"/>
      <c r="BA785" s="81" t="e">
        <f>SUM(#REF!)</f>
        <v>#REF!</v>
      </c>
    </row>
    <row r="786" spans="28:53">
      <c r="AB786" s="7"/>
      <c r="BA786" s="81" t="e">
        <f>SUM(#REF!)</f>
        <v>#REF!</v>
      </c>
    </row>
    <row r="787" spans="28:53">
      <c r="AB787" s="7"/>
      <c r="BA787" s="81" t="e">
        <f>SUM(#REF!)</f>
        <v>#REF!</v>
      </c>
    </row>
    <row r="788" spans="28:53">
      <c r="AB788" s="7"/>
      <c r="BA788" s="81" t="e">
        <f>SUM(#REF!)</f>
        <v>#REF!</v>
      </c>
    </row>
    <row r="789" spans="28:53">
      <c r="AB789" s="7"/>
      <c r="BA789" s="81" t="e">
        <f>SUM(#REF!)</f>
        <v>#REF!</v>
      </c>
    </row>
    <row r="790" spans="28:53">
      <c r="AB790" s="7"/>
      <c r="BA790" s="81" t="e">
        <f>SUM(#REF!)</f>
        <v>#REF!</v>
      </c>
    </row>
    <row r="791" spans="28:53">
      <c r="AB791" s="7"/>
      <c r="BA791" s="81" t="e">
        <f>SUM(#REF!)</f>
        <v>#REF!</v>
      </c>
    </row>
    <row r="792" spans="28:53">
      <c r="AB792" s="7"/>
      <c r="BA792" s="81" t="e">
        <f>SUM(#REF!)</f>
        <v>#REF!</v>
      </c>
    </row>
    <row r="793" spans="28:53">
      <c r="AB793" s="7"/>
      <c r="BA793" s="81" t="e">
        <f>SUM(#REF!)</f>
        <v>#REF!</v>
      </c>
    </row>
    <row r="794" spans="28:53">
      <c r="AB794" s="7"/>
      <c r="BA794" s="81" t="e">
        <f>SUM(#REF!)</f>
        <v>#REF!</v>
      </c>
    </row>
    <row r="795" spans="28:53">
      <c r="AB795" s="7"/>
      <c r="BA795" s="81" t="e">
        <f>SUM(#REF!)</f>
        <v>#REF!</v>
      </c>
    </row>
    <row r="796" spans="28:53">
      <c r="AB796" s="7"/>
      <c r="BA796" s="81" t="e">
        <f>SUM(#REF!)</f>
        <v>#REF!</v>
      </c>
    </row>
    <row r="797" spans="28:53">
      <c r="AB797" s="7"/>
      <c r="BA797" s="81" t="e">
        <f>SUM(#REF!)</f>
        <v>#REF!</v>
      </c>
    </row>
    <row r="798" spans="28:53">
      <c r="AB798" s="7"/>
      <c r="BA798" s="81" t="e">
        <f>SUM(#REF!)</f>
        <v>#REF!</v>
      </c>
    </row>
    <row r="799" spans="28:53">
      <c r="AB799" s="7"/>
      <c r="BA799" s="81" t="e">
        <f>SUM(#REF!)</f>
        <v>#REF!</v>
      </c>
    </row>
    <row r="800" spans="28:53">
      <c r="AB800" s="7"/>
      <c r="BA800" s="81" t="e">
        <f>SUM(#REF!)</f>
        <v>#REF!</v>
      </c>
    </row>
    <row r="801" spans="28:53">
      <c r="AB801" s="7"/>
      <c r="BA801" s="81" t="e">
        <f>SUM(#REF!)</f>
        <v>#REF!</v>
      </c>
    </row>
    <row r="802" spans="28:53">
      <c r="AB802" s="7"/>
      <c r="BA802" s="81" t="e">
        <f>SUM(#REF!)</f>
        <v>#REF!</v>
      </c>
    </row>
    <row r="803" spans="28:53">
      <c r="AB803" s="7"/>
      <c r="BA803" s="81" t="e">
        <f>SUM(#REF!)</f>
        <v>#REF!</v>
      </c>
    </row>
    <row r="804" spans="28:53">
      <c r="AB804" s="7"/>
      <c r="BA804" s="81" t="e">
        <f>SUM(#REF!)</f>
        <v>#REF!</v>
      </c>
    </row>
    <row r="805" spans="28:53">
      <c r="AB805" s="7"/>
      <c r="BA805" s="81" t="e">
        <f>SUM(#REF!)</f>
        <v>#REF!</v>
      </c>
    </row>
    <row r="806" spans="28:53">
      <c r="AB806" s="7"/>
      <c r="BA806" s="81" t="e">
        <f>SUM(#REF!)</f>
        <v>#REF!</v>
      </c>
    </row>
    <row r="807" spans="28:53">
      <c r="AB807" s="7"/>
      <c r="BA807" s="81" t="e">
        <f>SUM(#REF!)</f>
        <v>#REF!</v>
      </c>
    </row>
    <row r="808" spans="28:53">
      <c r="AB808" s="7"/>
      <c r="BA808" s="81" t="e">
        <f>SUM(#REF!)</f>
        <v>#REF!</v>
      </c>
    </row>
    <row r="809" spans="28:53">
      <c r="AB809" s="7"/>
      <c r="BA809" s="81" t="e">
        <f>SUM(#REF!)</f>
        <v>#REF!</v>
      </c>
    </row>
    <row r="810" spans="28:53">
      <c r="AB810" s="7"/>
      <c r="BA810" s="81" t="e">
        <f>SUM(#REF!)</f>
        <v>#REF!</v>
      </c>
    </row>
    <row r="811" spans="28:53">
      <c r="AB811" s="7"/>
      <c r="BA811" s="81" t="e">
        <f>SUM(#REF!)</f>
        <v>#REF!</v>
      </c>
    </row>
    <row r="812" spans="28:53">
      <c r="AB812" s="7"/>
      <c r="BA812" s="81" t="e">
        <f>SUM(#REF!)</f>
        <v>#REF!</v>
      </c>
    </row>
    <row r="813" spans="28:53">
      <c r="AB813" s="7"/>
      <c r="BA813" s="81" t="e">
        <f>SUM(#REF!)</f>
        <v>#REF!</v>
      </c>
    </row>
    <row r="814" spans="28:53">
      <c r="AB814" s="7"/>
      <c r="BA814" s="81" t="e">
        <f>SUM(#REF!)</f>
        <v>#REF!</v>
      </c>
    </row>
    <row r="815" spans="28:53">
      <c r="AB815" s="7"/>
      <c r="BA815" s="81" t="e">
        <f>SUM(#REF!)</f>
        <v>#REF!</v>
      </c>
    </row>
    <row r="816" spans="28:53">
      <c r="AB816" s="7"/>
      <c r="BA816" s="81" t="e">
        <f>SUM(#REF!)</f>
        <v>#REF!</v>
      </c>
    </row>
    <row r="817" spans="28:53">
      <c r="AB817" s="7"/>
      <c r="BA817" s="81" t="e">
        <f>SUM(#REF!)</f>
        <v>#REF!</v>
      </c>
    </row>
    <row r="818" spans="28:53">
      <c r="AB818" s="7"/>
      <c r="BA818" s="81" t="e">
        <f>SUM(#REF!)</f>
        <v>#REF!</v>
      </c>
    </row>
    <row r="819" spans="28:53">
      <c r="AB819" s="7"/>
      <c r="BA819" s="81" t="e">
        <f>SUM(#REF!)</f>
        <v>#REF!</v>
      </c>
    </row>
    <row r="820" spans="28:53">
      <c r="AB820" s="7"/>
      <c r="BA820" s="81" t="e">
        <f>SUM(#REF!)</f>
        <v>#REF!</v>
      </c>
    </row>
    <row r="821" spans="28:53">
      <c r="AB821" s="7"/>
      <c r="BA821" s="81" t="e">
        <f>SUM(#REF!)</f>
        <v>#REF!</v>
      </c>
    </row>
    <row r="822" spans="28:53">
      <c r="AB822" s="7"/>
      <c r="BA822" s="81" t="e">
        <f>SUM(#REF!)</f>
        <v>#REF!</v>
      </c>
    </row>
    <row r="823" spans="28:53">
      <c r="AB823" s="7"/>
      <c r="BA823" s="81" t="e">
        <f>SUM(#REF!)</f>
        <v>#REF!</v>
      </c>
    </row>
    <row r="824" spans="28:53">
      <c r="AB824" s="7"/>
      <c r="BA824" s="81" t="e">
        <f>SUM(#REF!)</f>
        <v>#REF!</v>
      </c>
    </row>
    <row r="825" spans="28:53">
      <c r="AB825" s="7"/>
      <c r="BA825" s="81" t="e">
        <f>SUM(#REF!)</f>
        <v>#REF!</v>
      </c>
    </row>
    <row r="826" spans="28:53">
      <c r="AB826" s="7"/>
      <c r="BA826" s="81" t="e">
        <f>SUM(#REF!)</f>
        <v>#REF!</v>
      </c>
    </row>
    <row r="827" spans="28:53">
      <c r="AB827" s="7"/>
      <c r="BA827" s="81" t="e">
        <f>SUM(#REF!)</f>
        <v>#REF!</v>
      </c>
    </row>
    <row r="828" spans="28:53">
      <c r="AB828" s="7"/>
      <c r="BA828" s="81" t="e">
        <f>SUM(#REF!)</f>
        <v>#REF!</v>
      </c>
    </row>
    <row r="829" spans="28:53">
      <c r="AB829" s="7"/>
      <c r="BA829" s="81" t="e">
        <f>SUM(#REF!)</f>
        <v>#REF!</v>
      </c>
    </row>
    <row r="830" spans="28:53">
      <c r="AB830" s="7"/>
      <c r="BA830" s="81" t="e">
        <f>SUM(#REF!)</f>
        <v>#REF!</v>
      </c>
    </row>
    <row r="831" spans="28:53">
      <c r="AB831" s="7"/>
      <c r="BA831" s="81" t="e">
        <f>SUM(#REF!)</f>
        <v>#REF!</v>
      </c>
    </row>
    <row r="832" spans="28:53">
      <c r="AB832" s="7"/>
      <c r="BA832" s="81" t="e">
        <f>SUM(#REF!)</f>
        <v>#REF!</v>
      </c>
    </row>
    <row r="833" spans="28:53">
      <c r="AB833" s="7"/>
      <c r="BA833" s="81" t="e">
        <f>SUM(#REF!)</f>
        <v>#REF!</v>
      </c>
    </row>
    <row r="834" spans="28:53">
      <c r="AB834" s="7"/>
      <c r="BA834" s="81" t="e">
        <f>SUM(#REF!)</f>
        <v>#REF!</v>
      </c>
    </row>
    <row r="835" spans="28:53">
      <c r="AB835" s="7"/>
      <c r="BA835" s="81" t="e">
        <f>SUM(#REF!)</f>
        <v>#REF!</v>
      </c>
    </row>
    <row r="836" spans="28:53">
      <c r="AB836" s="7"/>
      <c r="BA836" s="81" t="e">
        <f>SUM(#REF!)</f>
        <v>#REF!</v>
      </c>
    </row>
    <row r="837" spans="28:53">
      <c r="AB837" s="7"/>
      <c r="BA837" s="81" t="e">
        <f>SUM(#REF!)</f>
        <v>#REF!</v>
      </c>
    </row>
    <row r="838" spans="28:53">
      <c r="AB838" s="7"/>
      <c r="BA838" s="81" t="e">
        <f>SUM(#REF!)</f>
        <v>#REF!</v>
      </c>
    </row>
    <row r="839" spans="28:53">
      <c r="AB839" s="7"/>
      <c r="BA839" s="81" t="e">
        <f>SUM(#REF!)</f>
        <v>#REF!</v>
      </c>
    </row>
    <row r="840" spans="28:53">
      <c r="AB840" s="7"/>
      <c r="BA840" s="81" t="e">
        <f>SUM(#REF!)</f>
        <v>#REF!</v>
      </c>
    </row>
    <row r="841" spans="28:53">
      <c r="AB841" s="7"/>
      <c r="BA841" s="81" t="e">
        <f>SUM(#REF!)</f>
        <v>#REF!</v>
      </c>
    </row>
    <row r="842" spans="28:53">
      <c r="AB842" s="7"/>
      <c r="BA842" s="81" t="e">
        <f>SUM(#REF!)</f>
        <v>#REF!</v>
      </c>
    </row>
    <row r="843" spans="28:53">
      <c r="AB843" s="7"/>
      <c r="BA843" s="81" t="e">
        <f>SUM(#REF!)</f>
        <v>#REF!</v>
      </c>
    </row>
    <row r="844" spans="28:53">
      <c r="AB844" s="7"/>
      <c r="BA844" s="81" t="e">
        <f>SUM(#REF!)</f>
        <v>#REF!</v>
      </c>
    </row>
    <row r="845" spans="28:53">
      <c r="AB845" s="7"/>
      <c r="BA845" s="81" t="e">
        <f>SUM(#REF!)</f>
        <v>#REF!</v>
      </c>
    </row>
    <row r="846" spans="28:53">
      <c r="AB846" s="7"/>
      <c r="BA846" s="81" t="e">
        <f>SUM(#REF!)</f>
        <v>#REF!</v>
      </c>
    </row>
    <row r="847" spans="28:53">
      <c r="AB847" s="7"/>
      <c r="BA847" s="81" t="e">
        <f>SUM(#REF!)</f>
        <v>#REF!</v>
      </c>
    </row>
    <row r="848" spans="28:53">
      <c r="AB848" s="7"/>
      <c r="BA848" s="81" t="e">
        <f>SUM(#REF!)</f>
        <v>#REF!</v>
      </c>
    </row>
    <row r="849" spans="28:53">
      <c r="AB849" s="7"/>
      <c r="BA849" s="81" t="e">
        <f>SUM(#REF!)</f>
        <v>#REF!</v>
      </c>
    </row>
    <row r="850" spans="28:53">
      <c r="AB850" s="7"/>
      <c r="BA850" s="81" t="e">
        <f>SUM(#REF!)</f>
        <v>#REF!</v>
      </c>
    </row>
    <row r="851" spans="28:53">
      <c r="AB851" s="7"/>
      <c r="BA851" s="81" t="e">
        <f>SUM(#REF!)</f>
        <v>#REF!</v>
      </c>
    </row>
    <row r="852" spans="28:53">
      <c r="AB852" s="7"/>
      <c r="BA852" s="81" t="e">
        <f>SUM(#REF!)</f>
        <v>#REF!</v>
      </c>
    </row>
    <row r="853" spans="28:53">
      <c r="AB853" s="7"/>
      <c r="BA853" s="81" t="e">
        <f>SUM(#REF!)</f>
        <v>#REF!</v>
      </c>
    </row>
    <row r="854" spans="28:53">
      <c r="AB854" s="7"/>
      <c r="BA854" s="81" t="e">
        <f>SUM(#REF!)</f>
        <v>#REF!</v>
      </c>
    </row>
    <row r="855" spans="28:53">
      <c r="AB855" s="7"/>
      <c r="BA855" s="81" t="e">
        <f>SUM(#REF!)</f>
        <v>#REF!</v>
      </c>
    </row>
    <row r="856" spans="28:53">
      <c r="AB856" s="7"/>
      <c r="BA856" s="81" t="e">
        <f>SUM(#REF!)</f>
        <v>#REF!</v>
      </c>
    </row>
    <row r="857" spans="28:53">
      <c r="AB857" s="7"/>
      <c r="BA857" s="81" t="e">
        <f>SUM(#REF!)</f>
        <v>#REF!</v>
      </c>
    </row>
    <row r="858" spans="28:53">
      <c r="AB858" s="7"/>
      <c r="BA858" s="81" t="e">
        <f>SUM(#REF!)</f>
        <v>#REF!</v>
      </c>
    </row>
    <row r="859" spans="28:53">
      <c r="AB859" s="7"/>
      <c r="BA859" s="81" t="e">
        <f>SUM(#REF!)</f>
        <v>#REF!</v>
      </c>
    </row>
    <row r="860" spans="28:53">
      <c r="AB860" s="7"/>
      <c r="BA860" s="81" t="e">
        <f>SUM(#REF!)</f>
        <v>#REF!</v>
      </c>
    </row>
    <row r="861" spans="28:53">
      <c r="AB861" s="7"/>
      <c r="BA861" s="81" t="e">
        <f>SUM(#REF!)</f>
        <v>#REF!</v>
      </c>
    </row>
    <row r="862" spans="28:53">
      <c r="AB862" s="7"/>
      <c r="BA862" s="81" t="e">
        <f>SUM(#REF!)</f>
        <v>#REF!</v>
      </c>
    </row>
    <row r="863" spans="28:53">
      <c r="AB863" s="7"/>
      <c r="BA863" s="81" t="e">
        <f>SUM(#REF!)</f>
        <v>#REF!</v>
      </c>
    </row>
    <row r="864" spans="28:53">
      <c r="AB864" s="7"/>
      <c r="BA864" s="81" t="e">
        <f>SUM(#REF!)</f>
        <v>#REF!</v>
      </c>
    </row>
    <row r="865" spans="28:53">
      <c r="AB865" s="7"/>
      <c r="BA865" s="81" t="e">
        <f>SUM(#REF!)</f>
        <v>#REF!</v>
      </c>
    </row>
    <row r="866" spans="28:53">
      <c r="AB866" s="7"/>
      <c r="BA866" s="81" t="e">
        <f>SUM(#REF!)</f>
        <v>#REF!</v>
      </c>
    </row>
    <row r="867" spans="28:53">
      <c r="AB867" s="7"/>
      <c r="BA867" s="81" t="e">
        <f>SUM(#REF!)</f>
        <v>#REF!</v>
      </c>
    </row>
    <row r="868" spans="28:53">
      <c r="AB868" s="7"/>
      <c r="BA868" s="81" t="e">
        <f>SUM(#REF!)</f>
        <v>#REF!</v>
      </c>
    </row>
    <row r="869" spans="28:53">
      <c r="AB869" s="7"/>
      <c r="BA869" s="81" t="e">
        <f>SUM(#REF!)</f>
        <v>#REF!</v>
      </c>
    </row>
    <row r="870" spans="28:53">
      <c r="AB870" s="7"/>
      <c r="BA870" s="81" t="e">
        <f>SUM(#REF!)</f>
        <v>#REF!</v>
      </c>
    </row>
    <row r="871" spans="28:53">
      <c r="AB871" s="7"/>
      <c r="BA871" s="81" t="e">
        <f>SUM(#REF!)</f>
        <v>#REF!</v>
      </c>
    </row>
    <row r="872" spans="28:53">
      <c r="AB872" s="7"/>
      <c r="BA872" s="81" t="e">
        <f>SUM(#REF!)</f>
        <v>#REF!</v>
      </c>
    </row>
    <row r="873" spans="28:53">
      <c r="AB873" s="7"/>
      <c r="BA873" s="81" t="e">
        <f>SUM(#REF!)</f>
        <v>#REF!</v>
      </c>
    </row>
    <row r="874" spans="28:53">
      <c r="AB874" s="7"/>
      <c r="BA874" s="81" t="e">
        <f>SUM(#REF!)</f>
        <v>#REF!</v>
      </c>
    </row>
    <row r="875" spans="28:53">
      <c r="AB875" s="7"/>
      <c r="BA875" s="81" t="e">
        <f>SUM(#REF!)</f>
        <v>#REF!</v>
      </c>
    </row>
    <row r="876" spans="28:53">
      <c r="AB876" s="7"/>
      <c r="BA876" s="81" t="e">
        <f>SUM(#REF!)</f>
        <v>#REF!</v>
      </c>
    </row>
    <row r="877" spans="28:53">
      <c r="AB877" s="7"/>
      <c r="BA877" s="81" t="e">
        <f>SUM(#REF!)</f>
        <v>#REF!</v>
      </c>
    </row>
    <row r="878" spans="28:53">
      <c r="AB878" s="7"/>
      <c r="BA878" s="81" t="e">
        <f>SUM(#REF!)</f>
        <v>#REF!</v>
      </c>
    </row>
    <row r="879" spans="28:53">
      <c r="AB879" s="7"/>
      <c r="BA879" s="81" t="e">
        <f>SUM(#REF!)</f>
        <v>#REF!</v>
      </c>
    </row>
    <row r="880" spans="28:53">
      <c r="AB880" s="7"/>
      <c r="BA880" s="81" t="e">
        <f>SUM(#REF!)</f>
        <v>#REF!</v>
      </c>
    </row>
    <row r="881" spans="28:53">
      <c r="AB881" s="7"/>
      <c r="BA881" s="81" t="e">
        <f>SUM(#REF!)</f>
        <v>#REF!</v>
      </c>
    </row>
    <row r="882" spans="28:53">
      <c r="AB882" s="7"/>
      <c r="BA882" s="81" t="e">
        <f>SUM(#REF!)</f>
        <v>#REF!</v>
      </c>
    </row>
    <row r="883" spans="28:53">
      <c r="AB883" s="7"/>
      <c r="BA883" s="81" t="e">
        <f>SUM(#REF!)</f>
        <v>#REF!</v>
      </c>
    </row>
    <row r="884" spans="28:53">
      <c r="AB884" s="7"/>
      <c r="BA884" s="81" t="e">
        <f>SUM(#REF!)</f>
        <v>#REF!</v>
      </c>
    </row>
    <row r="885" spans="28:53">
      <c r="AB885" s="7"/>
      <c r="BA885" s="81" t="e">
        <f>SUM(#REF!)</f>
        <v>#REF!</v>
      </c>
    </row>
    <row r="886" spans="28:53">
      <c r="AB886" s="7"/>
      <c r="BA886" s="81" t="e">
        <f>SUM(#REF!)</f>
        <v>#REF!</v>
      </c>
    </row>
    <row r="887" spans="28:53">
      <c r="AB887" s="7"/>
      <c r="BA887" s="81" t="e">
        <f>SUM(#REF!)</f>
        <v>#REF!</v>
      </c>
    </row>
    <row r="888" spans="28:53">
      <c r="AB888" s="7"/>
      <c r="BA888" s="81" t="e">
        <f>SUM(#REF!)</f>
        <v>#REF!</v>
      </c>
    </row>
    <row r="889" spans="28:53">
      <c r="AB889" s="7"/>
      <c r="BA889" s="81" t="e">
        <f>SUM(#REF!)</f>
        <v>#REF!</v>
      </c>
    </row>
    <row r="890" spans="28:53">
      <c r="AB890" s="7"/>
      <c r="BA890" s="81" t="e">
        <f>SUM(#REF!)</f>
        <v>#REF!</v>
      </c>
    </row>
    <row r="891" spans="28:53">
      <c r="AB891" s="7"/>
      <c r="BA891" s="81" t="e">
        <f>SUM(#REF!)</f>
        <v>#REF!</v>
      </c>
    </row>
    <row r="892" spans="28:53">
      <c r="AB892" s="7"/>
      <c r="BA892" s="81" t="e">
        <f>SUM(#REF!)</f>
        <v>#REF!</v>
      </c>
    </row>
    <row r="893" spans="28:53">
      <c r="AB893" s="7"/>
      <c r="BA893" s="81" t="e">
        <f>SUM(#REF!)</f>
        <v>#REF!</v>
      </c>
    </row>
    <row r="894" spans="28:53">
      <c r="AB894" s="7"/>
      <c r="BA894" s="81" t="e">
        <f>SUM(#REF!)</f>
        <v>#REF!</v>
      </c>
    </row>
    <row r="895" spans="28:53">
      <c r="AB895" s="7"/>
      <c r="BA895" s="81" t="e">
        <f>SUM(#REF!)</f>
        <v>#REF!</v>
      </c>
    </row>
    <row r="896" spans="28:53">
      <c r="AB896" s="7"/>
      <c r="BA896" s="81" t="e">
        <f>SUM(#REF!)</f>
        <v>#REF!</v>
      </c>
    </row>
    <row r="897" spans="28:53">
      <c r="AB897" s="7"/>
      <c r="BA897" s="81" t="e">
        <f>SUM(#REF!)</f>
        <v>#REF!</v>
      </c>
    </row>
    <row r="898" spans="28:53">
      <c r="AB898" s="7"/>
      <c r="BA898" s="81" t="e">
        <f>SUM(#REF!)</f>
        <v>#REF!</v>
      </c>
    </row>
    <row r="899" spans="28:53">
      <c r="AB899" s="7"/>
      <c r="BA899" s="81" t="e">
        <f>SUM(#REF!)</f>
        <v>#REF!</v>
      </c>
    </row>
    <row r="900" spans="28:53">
      <c r="AB900" s="7"/>
      <c r="BA900" s="81" t="e">
        <f>SUM(#REF!)</f>
        <v>#REF!</v>
      </c>
    </row>
    <row r="901" spans="28:53">
      <c r="AB901" s="7"/>
      <c r="BA901" s="81" t="e">
        <f>SUM(#REF!)</f>
        <v>#REF!</v>
      </c>
    </row>
    <row r="902" spans="28:53">
      <c r="AB902" s="7"/>
      <c r="BA902" s="81" t="e">
        <f>SUM(#REF!)</f>
        <v>#REF!</v>
      </c>
    </row>
    <row r="903" spans="28:53">
      <c r="AB903" s="7"/>
      <c r="BA903" s="81" t="e">
        <f>SUM(#REF!)</f>
        <v>#REF!</v>
      </c>
    </row>
    <row r="904" spans="28:53">
      <c r="AB904" s="7"/>
      <c r="BA904" s="81" t="e">
        <f>SUM(#REF!)</f>
        <v>#REF!</v>
      </c>
    </row>
    <row r="905" spans="28:53">
      <c r="AB905" s="7"/>
      <c r="BA905" s="81" t="e">
        <f>SUM(#REF!)</f>
        <v>#REF!</v>
      </c>
    </row>
    <row r="906" spans="28:53">
      <c r="AB906" s="7"/>
      <c r="BA906" s="81" t="e">
        <f>SUM(#REF!)</f>
        <v>#REF!</v>
      </c>
    </row>
    <row r="907" spans="28:53">
      <c r="AB907" s="7"/>
      <c r="BA907" s="81" t="e">
        <f>SUM(#REF!)</f>
        <v>#REF!</v>
      </c>
    </row>
    <row r="908" spans="28:53">
      <c r="AB908" s="7"/>
      <c r="BA908" s="81" t="e">
        <f>SUM(#REF!)</f>
        <v>#REF!</v>
      </c>
    </row>
    <row r="909" spans="28:53">
      <c r="AB909" s="7"/>
      <c r="BA909" s="81" t="e">
        <f>SUM(#REF!)</f>
        <v>#REF!</v>
      </c>
    </row>
    <row r="910" spans="28:53">
      <c r="AB910" s="7"/>
      <c r="BA910" s="81" t="e">
        <f>SUM(#REF!)</f>
        <v>#REF!</v>
      </c>
    </row>
    <row r="911" spans="28:53">
      <c r="AB911" s="7"/>
      <c r="BA911" s="81" t="e">
        <f>SUM(#REF!)</f>
        <v>#REF!</v>
      </c>
    </row>
    <row r="912" spans="28:53">
      <c r="AB912" s="7"/>
      <c r="BA912" s="81" t="e">
        <f>SUM(#REF!)</f>
        <v>#REF!</v>
      </c>
    </row>
    <row r="913" spans="28:53">
      <c r="AB913" s="7"/>
      <c r="BA913" s="81" t="e">
        <f>SUM(#REF!)</f>
        <v>#REF!</v>
      </c>
    </row>
    <row r="914" spans="28:53">
      <c r="AB914" s="7"/>
      <c r="BA914" s="81" t="e">
        <f>SUM(#REF!)</f>
        <v>#REF!</v>
      </c>
    </row>
    <row r="915" spans="28:53">
      <c r="AB915" s="7"/>
      <c r="BA915" s="81" t="e">
        <f>SUM(#REF!)</f>
        <v>#REF!</v>
      </c>
    </row>
    <row r="916" spans="28:53">
      <c r="AB916" s="7"/>
      <c r="BA916" s="81" t="e">
        <f>SUM(#REF!)</f>
        <v>#REF!</v>
      </c>
    </row>
    <row r="917" spans="28:53">
      <c r="AB917" s="7"/>
      <c r="BA917" s="81" t="e">
        <f>SUM(#REF!)</f>
        <v>#REF!</v>
      </c>
    </row>
    <row r="918" spans="28:53">
      <c r="AB918" s="7"/>
      <c r="BA918" s="81" t="e">
        <f>SUM(#REF!)</f>
        <v>#REF!</v>
      </c>
    </row>
    <row r="919" spans="28:53">
      <c r="AB919" s="7"/>
      <c r="BA919" s="81" t="e">
        <f>SUM(#REF!)</f>
        <v>#REF!</v>
      </c>
    </row>
    <row r="920" spans="28:53">
      <c r="AB920" s="7"/>
      <c r="BA920" s="81" t="e">
        <f>SUM(#REF!)</f>
        <v>#REF!</v>
      </c>
    </row>
    <row r="921" spans="28:53">
      <c r="AB921" s="7"/>
      <c r="BA921" s="81" t="e">
        <f>SUM(#REF!)</f>
        <v>#REF!</v>
      </c>
    </row>
    <row r="922" spans="28:53">
      <c r="AB922" s="7"/>
      <c r="BA922" s="81" t="e">
        <f>SUM(#REF!)</f>
        <v>#REF!</v>
      </c>
    </row>
    <row r="923" spans="28:53">
      <c r="AB923" s="7"/>
      <c r="BA923" s="81" t="e">
        <f>SUM(#REF!)</f>
        <v>#REF!</v>
      </c>
    </row>
    <row r="924" spans="28:53">
      <c r="AB924" s="7"/>
      <c r="BA924" s="81" t="e">
        <f>SUM(#REF!)</f>
        <v>#REF!</v>
      </c>
    </row>
    <row r="925" spans="28:53">
      <c r="AB925" s="7"/>
      <c r="BA925" s="81" t="e">
        <f>SUM(#REF!)</f>
        <v>#REF!</v>
      </c>
    </row>
    <row r="926" spans="28:53">
      <c r="AB926" s="7"/>
      <c r="BA926" s="81" t="e">
        <f>SUM(#REF!)</f>
        <v>#REF!</v>
      </c>
    </row>
    <row r="927" spans="28:53">
      <c r="AB927" s="7"/>
      <c r="BA927" s="81" t="e">
        <f>SUM(#REF!)</f>
        <v>#REF!</v>
      </c>
    </row>
    <row r="928" spans="28:53">
      <c r="AB928" s="7"/>
      <c r="BA928" s="81" t="e">
        <f>SUM(#REF!)</f>
        <v>#REF!</v>
      </c>
    </row>
    <row r="929" spans="28:53">
      <c r="AB929" s="7"/>
      <c r="BA929" s="81" t="e">
        <f>SUM(#REF!)</f>
        <v>#REF!</v>
      </c>
    </row>
    <row r="930" spans="28:53">
      <c r="AB930" s="7"/>
      <c r="BA930" s="81" t="e">
        <f>SUM(#REF!)</f>
        <v>#REF!</v>
      </c>
    </row>
    <row r="931" spans="28:53">
      <c r="AB931" s="7"/>
      <c r="BA931" s="81" t="e">
        <f>SUM(#REF!)</f>
        <v>#REF!</v>
      </c>
    </row>
    <row r="932" spans="28:53">
      <c r="AB932" s="7"/>
      <c r="BA932" s="81" t="e">
        <f>SUM(#REF!)</f>
        <v>#REF!</v>
      </c>
    </row>
    <row r="933" spans="28:53">
      <c r="AB933" s="7"/>
      <c r="BA933" s="81" t="e">
        <f>SUM(#REF!)</f>
        <v>#REF!</v>
      </c>
    </row>
    <row r="934" spans="28:53">
      <c r="AB934" s="7"/>
      <c r="BA934" s="81" t="e">
        <f>SUM(#REF!)</f>
        <v>#REF!</v>
      </c>
    </row>
    <row r="935" spans="28:53">
      <c r="AB935" s="7"/>
      <c r="BA935" s="81" t="e">
        <f>SUM(#REF!)</f>
        <v>#REF!</v>
      </c>
    </row>
    <row r="936" spans="28:53">
      <c r="AB936" s="7"/>
      <c r="BA936" s="81" t="e">
        <f>SUM(#REF!)</f>
        <v>#REF!</v>
      </c>
    </row>
    <row r="937" spans="28:53">
      <c r="AB937" s="7"/>
      <c r="BA937" s="81" t="e">
        <f>SUM(#REF!)</f>
        <v>#REF!</v>
      </c>
    </row>
    <row r="938" spans="28:53">
      <c r="AB938" s="7"/>
      <c r="BA938" s="81" t="e">
        <f>SUM(#REF!)</f>
        <v>#REF!</v>
      </c>
    </row>
    <row r="939" spans="28:53">
      <c r="AB939" s="7"/>
      <c r="BA939" s="81" t="e">
        <f>SUM(#REF!)</f>
        <v>#REF!</v>
      </c>
    </row>
    <row r="940" spans="28:53">
      <c r="AB940" s="7"/>
      <c r="BA940" s="81" t="e">
        <f>SUM(#REF!)</f>
        <v>#REF!</v>
      </c>
    </row>
    <row r="941" spans="28:53">
      <c r="AB941" s="7"/>
      <c r="BA941" s="81" t="e">
        <f>SUM(#REF!)</f>
        <v>#REF!</v>
      </c>
    </row>
    <row r="942" spans="28:53">
      <c r="AB942" s="7"/>
      <c r="BA942" s="81" t="e">
        <f>SUM(#REF!)</f>
        <v>#REF!</v>
      </c>
    </row>
    <row r="943" spans="28:53">
      <c r="AB943" s="7"/>
      <c r="BA943" s="81" t="e">
        <f>SUM(#REF!)</f>
        <v>#REF!</v>
      </c>
    </row>
    <row r="944" spans="28:53">
      <c r="AB944" s="7"/>
      <c r="BA944" s="81" t="e">
        <f>SUM(#REF!)</f>
        <v>#REF!</v>
      </c>
    </row>
    <row r="945" spans="28:53">
      <c r="AB945" s="7"/>
      <c r="BA945" s="81" t="e">
        <f>SUM(#REF!)</f>
        <v>#REF!</v>
      </c>
    </row>
    <row r="946" spans="28:53">
      <c r="AB946" s="7"/>
      <c r="BA946" s="81" t="e">
        <f>SUM(#REF!)</f>
        <v>#REF!</v>
      </c>
    </row>
    <row r="947" spans="28:53">
      <c r="AB947" s="7"/>
      <c r="BA947" s="81" t="e">
        <f>SUM(#REF!)</f>
        <v>#REF!</v>
      </c>
    </row>
    <row r="948" spans="28:53">
      <c r="AB948" s="7"/>
      <c r="BA948" s="81" t="e">
        <f>SUM(#REF!)</f>
        <v>#REF!</v>
      </c>
    </row>
    <row r="949" spans="28:53">
      <c r="AB949" s="7"/>
      <c r="BA949" s="81" t="e">
        <f>SUM(#REF!)</f>
        <v>#REF!</v>
      </c>
    </row>
    <row r="950" spans="28:53">
      <c r="AB950" s="7"/>
      <c r="BA950" s="81" t="e">
        <f>SUM(#REF!)</f>
        <v>#REF!</v>
      </c>
    </row>
    <row r="951" spans="28:53">
      <c r="AB951" s="7"/>
      <c r="BA951" s="81" t="e">
        <f>SUM(#REF!)</f>
        <v>#REF!</v>
      </c>
    </row>
    <row r="952" spans="28:53">
      <c r="AB952" s="7"/>
      <c r="BA952" s="81" t="e">
        <f>SUM(#REF!)</f>
        <v>#REF!</v>
      </c>
    </row>
    <row r="953" spans="28:53">
      <c r="AB953" s="7"/>
      <c r="BA953" s="81" t="e">
        <f>SUM(#REF!)</f>
        <v>#REF!</v>
      </c>
    </row>
    <row r="954" spans="28:53">
      <c r="AB954" s="7"/>
      <c r="BA954" s="81" t="e">
        <f>SUM(#REF!)</f>
        <v>#REF!</v>
      </c>
    </row>
    <row r="955" spans="28:53">
      <c r="AB955" s="7"/>
      <c r="BA955" s="81" t="e">
        <f>SUM(#REF!)</f>
        <v>#REF!</v>
      </c>
    </row>
    <row r="956" spans="28:53">
      <c r="AB956" s="7"/>
      <c r="BA956" s="81" t="e">
        <f>SUM(#REF!)</f>
        <v>#REF!</v>
      </c>
    </row>
    <row r="957" spans="28:53">
      <c r="AB957" s="7"/>
      <c r="BA957" s="81" t="e">
        <f>SUM(#REF!)</f>
        <v>#REF!</v>
      </c>
    </row>
    <row r="958" spans="28:53">
      <c r="AB958" s="7"/>
      <c r="BA958" s="81" t="e">
        <f>SUM(#REF!)</f>
        <v>#REF!</v>
      </c>
    </row>
    <row r="959" spans="28:53">
      <c r="AB959" s="7"/>
      <c r="BA959" s="81" t="e">
        <f>SUM(#REF!)</f>
        <v>#REF!</v>
      </c>
    </row>
    <row r="960" spans="28:53">
      <c r="AB960" s="7"/>
      <c r="BA960" s="81" t="e">
        <f>SUM(#REF!)</f>
        <v>#REF!</v>
      </c>
    </row>
    <row r="961" spans="28:53">
      <c r="AB961" s="7"/>
      <c r="BA961" s="81" t="e">
        <f>SUM(#REF!)</f>
        <v>#REF!</v>
      </c>
    </row>
    <row r="962" spans="28:53">
      <c r="AB962" s="7"/>
      <c r="BA962" s="81" t="e">
        <f>SUM(#REF!)</f>
        <v>#REF!</v>
      </c>
    </row>
    <row r="963" spans="28:53">
      <c r="AB963" s="7"/>
      <c r="BA963" s="81" t="e">
        <f>SUM(#REF!)</f>
        <v>#REF!</v>
      </c>
    </row>
    <row r="964" spans="28:53">
      <c r="AB964" s="7"/>
      <c r="BA964" s="81" t="e">
        <f>SUM(#REF!)</f>
        <v>#REF!</v>
      </c>
    </row>
    <row r="965" spans="28:53">
      <c r="AB965" s="7"/>
      <c r="BA965" s="81" t="e">
        <f>SUM(#REF!)</f>
        <v>#REF!</v>
      </c>
    </row>
    <row r="966" spans="28:53">
      <c r="AB966" s="7"/>
      <c r="BA966" s="81" t="e">
        <f>SUM(#REF!)</f>
        <v>#REF!</v>
      </c>
    </row>
    <row r="967" spans="28:53">
      <c r="AB967" s="7"/>
      <c r="BA967" s="81" t="e">
        <f>SUM(#REF!)</f>
        <v>#REF!</v>
      </c>
    </row>
    <row r="968" spans="28:53">
      <c r="AB968" s="7"/>
      <c r="BA968" s="81" t="e">
        <f>SUM(#REF!)</f>
        <v>#REF!</v>
      </c>
    </row>
    <row r="969" spans="28:53">
      <c r="AB969" s="7"/>
      <c r="BA969" s="81" t="e">
        <f>SUM(#REF!)</f>
        <v>#REF!</v>
      </c>
    </row>
    <row r="970" spans="28:53">
      <c r="AB970" s="7"/>
      <c r="BA970" s="81" t="e">
        <f>SUM(#REF!)</f>
        <v>#REF!</v>
      </c>
    </row>
    <row r="971" spans="28:53">
      <c r="AB971" s="7"/>
      <c r="BA971" s="81" t="e">
        <f>SUM(#REF!)</f>
        <v>#REF!</v>
      </c>
    </row>
    <row r="972" spans="28:53">
      <c r="AB972" s="7"/>
      <c r="BA972" s="81" t="e">
        <f>SUM(#REF!)</f>
        <v>#REF!</v>
      </c>
    </row>
    <row r="973" spans="28:53">
      <c r="AB973" s="7"/>
      <c r="BA973" s="81" t="e">
        <f>SUM(#REF!)</f>
        <v>#REF!</v>
      </c>
    </row>
    <row r="974" spans="28:53">
      <c r="AB974" s="7"/>
      <c r="BA974" s="81" t="e">
        <f>SUM(#REF!)</f>
        <v>#REF!</v>
      </c>
    </row>
    <row r="975" spans="28:53">
      <c r="AB975" s="7"/>
      <c r="BA975" s="81" t="e">
        <f>SUM(#REF!)</f>
        <v>#REF!</v>
      </c>
    </row>
    <row r="976" spans="28:53">
      <c r="AB976" s="7"/>
      <c r="BA976" s="81" t="e">
        <f>SUM(#REF!)</f>
        <v>#REF!</v>
      </c>
    </row>
    <row r="977" spans="28:53">
      <c r="AB977" s="7"/>
      <c r="BA977" s="81" t="e">
        <f>SUM(#REF!)</f>
        <v>#REF!</v>
      </c>
    </row>
    <row r="978" spans="28:53">
      <c r="AB978" s="7"/>
      <c r="BA978" s="81" t="e">
        <f>SUM(#REF!)</f>
        <v>#REF!</v>
      </c>
    </row>
    <row r="979" spans="28:53">
      <c r="AB979" s="7"/>
      <c r="BA979" s="81" t="e">
        <f>SUM(#REF!)</f>
        <v>#REF!</v>
      </c>
    </row>
    <row r="980" spans="28:53">
      <c r="AB980" s="7"/>
      <c r="BA980" s="81" t="e">
        <f>SUM(#REF!)</f>
        <v>#REF!</v>
      </c>
    </row>
    <row r="981" spans="28:53">
      <c r="AB981" s="7"/>
      <c r="BA981" s="81" t="e">
        <f>SUM(#REF!)</f>
        <v>#REF!</v>
      </c>
    </row>
    <row r="982" spans="28:53">
      <c r="AB982" s="7"/>
      <c r="BA982" s="81" t="e">
        <f>SUM(#REF!)</f>
        <v>#REF!</v>
      </c>
    </row>
    <row r="983" spans="28:53">
      <c r="AB983" s="7"/>
      <c r="BA983" s="81" t="e">
        <f>SUM(#REF!)</f>
        <v>#REF!</v>
      </c>
    </row>
    <row r="984" spans="28:53">
      <c r="AB984" s="7"/>
      <c r="BA984" s="81" t="e">
        <f>SUM(#REF!)</f>
        <v>#REF!</v>
      </c>
    </row>
    <row r="985" spans="28:53">
      <c r="AB985" s="7"/>
      <c r="BA985" s="81" t="e">
        <f>SUM(#REF!)</f>
        <v>#REF!</v>
      </c>
    </row>
    <row r="986" spans="28:53">
      <c r="AB986" s="7"/>
      <c r="BA986" s="81" t="e">
        <f>SUM(#REF!)</f>
        <v>#REF!</v>
      </c>
    </row>
    <row r="987" spans="28:53">
      <c r="AB987" s="7"/>
      <c r="BA987" s="81" t="e">
        <f>SUM(#REF!)</f>
        <v>#REF!</v>
      </c>
    </row>
    <row r="988" spans="28:53">
      <c r="AB988" s="7"/>
      <c r="BA988" s="81" t="e">
        <f>SUM(#REF!)</f>
        <v>#REF!</v>
      </c>
    </row>
    <row r="989" spans="28:53">
      <c r="AB989" s="7"/>
      <c r="BA989" s="81" t="e">
        <f>SUM(#REF!)</f>
        <v>#REF!</v>
      </c>
    </row>
    <row r="990" spans="28:53">
      <c r="AB990" s="7"/>
      <c r="BA990" s="81" t="e">
        <f>SUM(#REF!)</f>
        <v>#REF!</v>
      </c>
    </row>
    <row r="991" spans="28:53">
      <c r="AB991" s="7"/>
      <c r="BA991" s="81" t="e">
        <f>SUM(#REF!)</f>
        <v>#REF!</v>
      </c>
    </row>
    <row r="992" spans="28:53">
      <c r="AB992" s="7"/>
      <c r="BA992" s="81" t="e">
        <f>SUM(#REF!)</f>
        <v>#REF!</v>
      </c>
    </row>
    <row r="993" spans="28:53">
      <c r="AB993" s="7"/>
      <c r="BA993" s="81" t="e">
        <f>SUM(#REF!)</f>
        <v>#REF!</v>
      </c>
    </row>
    <row r="994" spans="28:53">
      <c r="AB994" s="7"/>
      <c r="BA994" s="81" t="e">
        <f>SUM(#REF!)</f>
        <v>#REF!</v>
      </c>
    </row>
    <row r="995" spans="28:53">
      <c r="AB995" s="7"/>
      <c r="BA995" s="81" t="e">
        <f>SUM(#REF!)</f>
        <v>#REF!</v>
      </c>
    </row>
    <row r="996" spans="28:53">
      <c r="AB996" s="7"/>
      <c r="BA996" s="81" t="e">
        <f>SUM(#REF!)</f>
        <v>#REF!</v>
      </c>
    </row>
    <row r="997" spans="28:53">
      <c r="AB997" s="7"/>
      <c r="BA997" s="81" t="e">
        <f>SUM(#REF!)</f>
        <v>#REF!</v>
      </c>
    </row>
    <row r="998" spans="28:53">
      <c r="AB998" s="7"/>
      <c r="BA998" s="81" t="e">
        <f>SUM(#REF!)</f>
        <v>#REF!</v>
      </c>
    </row>
    <row r="999" spans="28:53">
      <c r="AB999" s="7"/>
      <c r="BA999" s="81" t="e">
        <f>SUM(#REF!)</f>
        <v>#REF!</v>
      </c>
    </row>
    <row r="1000" spans="28:53">
      <c r="AB1000" s="7"/>
      <c r="BA1000" s="81" t="e">
        <f>SUM(#REF!)</f>
        <v>#REF!</v>
      </c>
    </row>
    <row r="1001" spans="28:53">
      <c r="AB1001" s="7"/>
      <c r="BA1001" s="81" t="e">
        <f>SUM(#REF!)</f>
        <v>#REF!</v>
      </c>
    </row>
    <row r="1002" spans="28:53">
      <c r="AB1002" s="7"/>
      <c r="BA1002" s="81" t="e">
        <f>SUM(#REF!)</f>
        <v>#REF!</v>
      </c>
    </row>
    <row r="1003" spans="28:53">
      <c r="AB1003" s="7"/>
      <c r="BA1003" s="81" t="e">
        <f>SUM(#REF!)</f>
        <v>#REF!</v>
      </c>
    </row>
    <row r="1004" spans="28:53">
      <c r="AB1004" s="7"/>
      <c r="BA1004" s="81" t="e">
        <f>SUM(#REF!)</f>
        <v>#REF!</v>
      </c>
    </row>
    <row r="1005" spans="28:53">
      <c r="AB1005" s="7"/>
      <c r="BA1005" s="81" t="e">
        <f>SUM(#REF!)</f>
        <v>#REF!</v>
      </c>
    </row>
    <row r="1006" spans="28:53">
      <c r="AB1006" s="7"/>
      <c r="BA1006" s="81" t="e">
        <f>SUM(#REF!)</f>
        <v>#REF!</v>
      </c>
    </row>
    <row r="1007" spans="28:53">
      <c r="AB1007" s="7"/>
      <c r="BA1007" s="81" t="e">
        <f>SUM(#REF!)</f>
        <v>#REF!</v>
      </c>
    </row>
    <row r="1008" spans="28:53">
      <c r="AB1008" s="7"/>
      <c r="BA1008" s="81" t="e">
        <f>SUM(#REF!)</f>
        <v>#REF!</v>
      </c>
    </row>
    <row r="1009" spans="28:53">
      <c r="AB1009" s="7"/>
      <c r="BA1009" s="81" t="e">
        <f>SUM(#REF!)</f>
        <v>#REF!</v>
      </c>
    </row>
    <row r="1010" spans="28:53">
      <c r="AB1010" s="7"/>
      <c r="BA1010" s="81" t="e">
        <f>SUM(#REF!)</f>
        <v>#REF!</v>
      </c>
    </row>
    <row r="1011" spans="28:53">
      <c r="AB1011" s="7"/>
      <c r="BA1011" s="81" t="e">
        <f>SUM(#REF!)</f>
        <v>#REF!</v>
      </c>
    </row>
    <row r="1012" spans="28:53">
      <c r="AB1012" s="7"/>
      <c r="BA1012" s="81" t="e">
        <f>SUM(#REF!)</f>
        <v>#REF!</v>
      </c>
    </row>
    <row r="1013" spans="28:53">
      <c r="AB1013" s="7"/>
      <c r="BA1013" s="81" t="e">
        <f>SUM(#REF!)</f>
        <v>#REF!</v>
      </c>
    </row>
    <row r="1014" spans="28:53">
      <c r="AB1014" s="7"/>
      <c r="BA1014" s="81" t="e">
        <f>SUM(#REF!)</f>
        <v>#REF!</v>
      </c>
    </row>
    <row r="1015" spans="28:53">
      <c r="AB1015" s="7"/>
      <c r="BA1015" s="81" t="e">
        <f>SUM(#REF!)</f>
        <v>#REF!</v>
      </c>
    </row>
    <row r="1016" spans="28:53">
      <c r="AB1016" s="7"/>
      <c r="BA1016" s="81" t="e">
        <f>SUM(#REF!)</f>
        <v>#REF!</v>
      </c>
    </row>
    <row r="1017" spans="28:53">
      <c r="AB1017" s="7"/>
      <c r="BA1017" s="81" t="e">
        <f>SUM(#REF!)</f>
        <v>#REF!</v>
      </c>
    </row>
    <row r="1018" spans="28:53">
      <c r="AB1018" s="7"/>
      <c r="BA1018" s="81" t="e">
        <f>SUM(#REF!)</f>
        <v>#REF!</v>
      </c>
    </row>
    <row r="1019" spans="28:53">
      <c r="AB1019" s="7"/>
      <c r="BA1019" s="81" t="e">
        <f>SUM(#REF!)</f>
        <v>#REF!</v>
      </c>
    </row>
    <row r="1020" spans="28:53">
      <c r="AB1020" s="7"/>
      <c r="BA1020" s="81" t="e">
        <f>SUM(#REF!)</f>
        <v>#REF!</v>
      </c>
    </row>
    <row r="1021" spans="28:53">
      <c r="AB1021" s="7"/>
      <c r="BA1021" s="81" t="e">
        <f>SUM(#REF!)</f>
        <v>#REF!</v>
      </c>
    </row>
    <row r="1022" spans="28:53">
      <c r="AB1022" s="7"/>
      <c r="BA1022" s="81" t="e">
        <f>SUM(#REF!)</f>
        <v>#REF!</v>
      </c>
    </row>
    <row r="1023" spans="28:53">
      <c r="AB1023" s="7"/>
      <c r="BA1023" s="81" t="e">
        <f>SUM(#REF!)</f>
        <v>#REF!</v>
      </c>
    </row>
    <row r="1024" spans="28:53">
      <c r="AB1024" s="7"/>
      <c r="BA1024" s="81" t="e">
        <f>SUM(#REF!)</f>
        <v>#REF!</v>
      </c>
    </row>
    <row r="1025" spans="28:53">
      <c r="AB1025" s="7"/>
      <c r="BA1025" s="81" t="e">
        <f>SUM(#REF!)</f>
        <v>#REF!</v>
      </c>
    </row>
    <row r="1026" spans="28:53">
      <c r="AB1026" s="7"/>
      <c r="BA1026" s="81" t="e">
        <f>SUM(#REF!)</f>
        <v>#REF!</v>
      </c>
    </row>
    <row r="1027" spans="28:53">
      <c r="AB1027" s="7"/>
      <c r="BA1027" s="81" t="e">
        <f>SUM(#REF!)</f>
        <v>#REF!</v>
      </c>
    </row>
    <row r="1028" spans="28:53">
      <c r="AB1028" s="7"/>
      <c r="BA1028" s="81" t="e">
        <f>SUM(#REF!)</f>
        <v>#REF!</v>
      </c>
    </row>
    <row r="1029" spans="28:53">
      <c r="AB1029" s="7"/>
      <c r="BA1029" s="81" t="e">
        <f>SUM(#REF!)</f>
        <v>#REF!</v>
      </c>
    </row>
    <row r="1030" spans="28:53">
      <c r="AB1030" s="7"/>
      <c r="BA1030" s="81" t="e">
        <f>SUM(#REF!)</f>
        <v>#REF!</v>
      </c>
    </row>
    <row r="1031" spans="28:53">
      <c r="AB1031" s="7"/>
      <c r="BA1031" s="81" t="e">
        <f>SUM(#REF!)</f>
        <v>#REF!</v>
      </c>
    </row>
    <row r="1032" spans="28:53">
      <c r="AB1032" s="7"/>
      <c r="BA1032" s="81" t="e">
        <f>SUM(#REF!)</f>
        <v>#REF!</v>
      </c>
    </row>
    <row r="1033" spans="28:53">
      <c r="AB1033" s="7"/>
      <c r="BA1033" s="81" t="e">
        <f>SUM(#REF!)</f>
        <v>#REF!</v>
      </c>
    </row>
    <row r="1034" spans="28:53">
      <c r="AB1034" s="7"/>
      <c r="BA1034" s="81" t="e">
        <f>SUM(#REF!)</f>
        <v>#REF!</v>
      </c>
    </row>
    <row r="1035" spans="28:53">
      <c r="AB1035" s="7"/>
      <c r="BA1035" s="81" t="e">
        <f>SUM(#REF!)</f>
        <v>#REF!</v>
      </c>
    </row>
    <row r="1036" spans="28:53">
      <c r="AB1036" s="7"/>
      <c r="BA1036" s="81" t="e">
        <f>SUM(#REF!)</f>
        <v>#REF!</v>
      </c>
    </row>
    <row r="1037" spans="28:53">
      <c r="AB1037" s="7"/>
      <c r="BA1037" s="81" t="e">
        <f>SUM(#REF!)</f>
        <v>#REF!</v>
      </c>
    </row>
    <row r="1038" spans="28:53">
      <c r="AB1038" s="7"/>
      <c r="BA1038" s="81" t="e">
        <f>SUM(#REF!)</f>
        <v>#REF!</v>
      </c>
    </row>
    <row r="1039" spans="28:53">
      <c r="AB1039" s="7"/>
      <c r="BA1039" s="81" t="e">
        <f>SUM(#REF!)</f>
        <v>#REF!</v>
      </c>
    </row>
    <row r="1040" spans="28:53">
      <c r="AB1040" s="7"/>
      <c r="BA1040" s="81" t="e">
        <f>SUM(#REF!)</f>
        <v>#REF!</v>
      </c>
    </row>
    <row r="1041" spans="28:53">
      <c r="AB1041" s="7"/>
      <c r="BA1041" s="81" t="e">
        <f>SUM(#REF!)</f>
        <v>#REF!</v>
      </c>
    </row>
    <row r="1042" spans="28:53">
      <c r="AB1042" s="7"/>
      <c r="BA1042" s="81" t="e">
        <f>SUM(#REF!)</f>
        <v>#REF!</v>
      </c>
    </row>
    <row r="1043" spans="28:53">
      <c r="AB1043" s="7"/>
      <c r="BA1043" s="81" t="e">
        <f>SUM(#REF!)</f>
        <v>#REF!</v>
      </c>
    </row>
    <row r="1044" spans="28:53">
      <c r="AB1044" s="7"/>
      <c r="BA1044" s="81" t="e">
        <f>SUM(#REF!)</f>
        <v>#REF!</v>
      </c>
    </row>
    <row r="1045" spans="28:53">
      <c r="AB1045" s="7"/>
      <c r="BA1045" s="81" t="e">
        <f>SUM(#REF!)</f>
        <v>#REF!</v>
      </c>
    </row>
    <row r="1046" spans="28:53">
      <c r="AB1046" s="7"/>
      <c r="BA1046" s="81" t="e">
        <f>SUM(#REF!)</f>
        <v>#REF!</v>
      </c>
    </row>
    <row r="1047" spans="28:53">
      <c r="AB1047" s="7"/>
      <c r="BA1047" s="81" t="e">
        <f>SUM(#REF!)</f>
        <v>#REF!</v>
      </c>
    </row>
    <row r="1048" spans="28:53">
      <c r="AB1048" s="7"/>
      <c r="BA1048" s="81" t="e">
        <f>SUM(#REF!)</f>
        <v>#REF!</v>
      </c>
    </row>
    <row r="1049" spans="28:53">
      <c r="AB1049" s="7"/>
      <c r="BA1049" s="81" t="e">
        <f>SUM(#REF!)</f>
        <v>#REF!</v>
      </c>
    </row>
    <row r="1050" spans="28:53">
      <c r="AB1050" s="7"/>
      <c r="BA1050" s="81" t="e">
        <f>SUM(#REF!)</f>
        <v>#REF!</v>
      </c>
    </row>
    <row r="1051" spans="28:53">
      <c r="AB1051" s="7"/>
      <c r="BA1051" s="81" t="e">
        <f>SUM(#REF!)</f>
        <v>#REF!</v>
      </c>
    </row>
    <row r="1052" spans="28:53">
      <c r="AB1052" s="7"/>
      <c r="BA1052" s="81" t="e">
        <f>SUM(#REF!)</f>
        <v>#REF!</v>
      </c>
    </row>
    <row r="1053" spans="28:53">
      <c r="AB1053" s="7"/>
      <c r="BA1053" s="81" t="e">
        <f>SUM(#REF!)</f>
        <v>#REF!</v>
      </c>
    </row>
    <row r="1054" spans="28:53">
      <c r="AB1054" s="7"/>
      <c r="BA1054" s="81" t="e">
        <f>SUM(#REF!)</f>
        <v>#REF!</v>
      </c>
    </row>
    <row r="1055" spans="28:53">
      <c r="AB1055" s="7"/>
      <c r="BA1055" s="81" t="e">
        <f>SUM(#REF!)</f>
        <v>#REF!</v>
      </c>
    </row>
    <row r="1056" spans="28:53">
      <c r="AB1056" s="7"/>
      <c r="BA1056" s="81" t="e">
        <f>SUM(#REF!)</f>
        <v>#REF!</v>
      </c>
    </row>
    <row r="1057" spans="28:53">
      <c r="AB1057" s="7"/>
      <c r="BA1057" s="81" t="e">
        <f>SUM(#REF!)</f>
        <v>#REF!</v>
      </c>
    </row>
    <row r="1058" spans="28:53">
      <c r="AB1058" s="7"/>
      <c r="BA1058" s="81" t="e">
        <f>SUM(#REF!)</f>
        <v>#REF!</v>
      </c>
    </row>
    <row r="1059" spans="28:53">
      <c r="AB1059" s="7"/>
      <c r="BA1059" s="81" t="e">
        <f>SUM(#REF!)</f>
        <v>#REF!</v>
      </c>
    </row>
    <row r="1060" spans="28:53">
      <c r="AB1060" s="7"/>
      <c r="BA1060" s="81" t="e">
        <f>SUM(#REF!)</f>
        <v>#REF!</v>
      </c>
    </row>
    <row r="1061" spans="28:53">
      <c r="AB1061" s="7"/>
      <c r="BA1061" s="81" t="e">
        <f>SUM(#REF!)</f>
        <v>#REF!</v>
      </c>
    </row>
    <row r="1062" spans="28:53">
      <c r="AB1062" s="7"/>
      <c r="BA1062" s="81" t="e">
        <f>SUM(#REF!)</f>
        <v>#REF!</v>
      </c>
    </row>
    <row r="1063" spans="28:53">
      <c r="AB1063" s="7"/>
      <c r="BA1063" s="81" t="e">
        <f>SUM(#REF!)</f>
        <v>#REF!</v>
      </c>
    </row>
    <row r="1064" spans="28:53">
      <c r="AB1064" s="7"/>
      <c r="BA1064" s="81" t="e">
        <f>SUM(#REF!)</f>
        <v>#REF!</v>
      </c>
    </row>
    <row r="1065" spans="28:53">
      <c r="AB1065" s="7"/>
      <c r="BA1065" s="81" t="e">
        <f>SUM(#REF!)</f>
        <v>#REF!</v>
      </c>
    </row>
    <row r="1066" spans="28:53">
      <c r="AB1066" s="7"/>
      <c r="BA1066" s="81" t="e">
        <f>SUM(#REF!)</f>
        <v>#REF!</v>
      </c>
    </row>
    <row r="1067" spans="28:53">
      <c r="AB1067" s="7"/>
      <c r="BA1067" s="81" t="e">
        <f>SUM(#REF!)</f>
        <v>#REF!</v>
      </c>
    </row>
    <row r="1068" spans="28:53">
      <c r="AB1068" s="7"/>
      <c r="BA1068" s="81" t="e">
        <f>SUM(#REF!)</f>
        <v>#REF!</v>
      </c>
    </row>
    <row r="1069" spans="28:53">
      <c r="AB1069" s="7"/>
      <c r="BA1069" s="81" t="e">
        <f>SUM(#REF!)</f>
        <v>#REF!</v>
      </c>
    </row>
    <row r="1070" spans="28:53">
      <c r="AB1070" s="7"/>
      <c r="BA1070" s="81" t="e">
        <f>SUM(#REF!)</f>
        <v>#REF!</v>
      </c>
    </row>
    <row r="1071" spans="28:53">
      <c r="AB1071" s="7"/>
      <c r="BA1071" s="81" t="e">
        <f>SUM(#REF!)</f>
        <v>#REF!</v>
      </c>
    </row>
    <row r="1072" spans="28:53">
      <c r="AB1072" s="7"/>
      <c r="BA1072" s="81" t="e">
        <f>SUM(#REF!)</f>
        <v>#REF!</v>
      </c>
    </row>
    <row r="1073" spans="28:53">
      <c r="AB1073" s="7"/>
      <c r="BA1073" s="81" t="e">
        <f>SUM(#REF!)</f>
        <v>#REF!</v>
      </c>
    </row>
    <row r="1074" spans="28:53">
      <c r="AB1074" s="7"/>
      <c r="BA1074" s="81" t="e">
        <f>SUM(#REF!)</f>
        <v>#REF!</v>
      </c>
    </row>
    <row r="1075" spans="28:53">
      <c r="AB1075" s="7"/>
      <c r="BA1075" s="81" t="e">
        <f>SUM(#REF!)</f>
        <v>#REF!</v>
      </c>
    </row>
    <row r="1076" spans="28:53">
      <c r="AB1076" s="7"/>
      <c r="BA1076" s="81" t="e">
        <f>SUM(#REF!)</f>
        <v>#REF!</v>
      </c>
    </row>
    <row r="1077" spans="28:53">
      <c r="AB1077" s="7"/>
      <c r="BA1077" s="81" t="e">
        <f>SUM(#REF!)</f>
        <v>#REF!</v>
      </c>
    </row>
    <row r="1078" spans="28:53">
      <c r="AB1078" s="7"/>
      <c r="BA1078" s="81" t="e">
        <f>SUM(#REF!)</f>
        <v>#REF!</v>
      </c>
    </row>
    <row r="1079" spans="28:53">
      <c r="AB1079" s="7"/>
      <c r="BA1079" s="81" t="e">
        <f>SUM(#REF!)</f>
        <v>#REF!</v>
      </c>
    </row>
    <row r="1080" spans="28:53">
      <c r="AB1080" s="7"/>
      <c r="BA1080" s="81" t="e">
        <f>SUM(#REF!)</f>
        <v>#REF!</v>
      </c>
    </row>
    <row r="1081" spans="28:53">
      <c r="AB1081" s="7"/>
      <c r="BA1081" s="81" t="e">
        <f>SUM(#REF!)</f>
        <v>#REF!</v>
      </c>
    </row>
    <row r="1082" spans="28:53">
      <c r="AB1082" s="7"/>
      <c r="BA1082" s="81" t="e">
        <f>SUM(#REF!)</f>
        <v>#REF!</v>
      </c>
    </row>
    <row r="1083" spans="28:53">
      <c r="AB1083" s="7"/>
      <c r="BA1083" s="81" t="e">
        <f>SUM(#REF!)</f>
        <v>#REF!</v>
      </c>
    </row>
    <row r="1084" spans="28:53">
      <c r="AB1084" s="7"/>
      <c r="BA1084" s="81" t="e">
        <f>SUM(#REF!)</f>
        <v>#REF!</v>
      </c>
    </row>
    <row r="1085" spans="28:53">
      <c r="AB1085" s="7"/>
      <c r="BA1085" s="81" t="e">
        <f>SUM(#REF!)</f>
        <v>#REF!</v>
      </c>
    </row>
    <row r="1086" spans="28:53">
      <c r="AB1086" s="7"/>
      <c r="BA1086" s="81" t="e">
        <f>SUM(#REF!)</f>
        <v>#REF!</v>
      </c>
    </row>
    <row r="1087" spans="28:53">
      <c r="AB1087" s="7"/>
      <c r="BA1087" s="81" t="e">
        <f>SUM(#REF!)</f>
        <v>#REF!</v>
      </c>
    </row>
    <row r="1088" spans="28:53">
      <c r="AB1088" s="7"/>
      <c r="BA1088" s="81" t="e">
        <f>SUM(#REF!)</f>
        <v>#REF!</v>
      </c>
    </row>
    <row r="1089" spans="28:53">
      <c r="AB1089" s="7"/>
      <c r="BA1089" s="81" t="e">
        <f>SUM(#REF!)</f>
        <v>#REF!</v>
      </c>
    </row>
    <row r="1090" spans="28:53">
      <c r="AB1090" s="7"/>
      <c r="BA1090" s="81" t="e">
        <f>SUM(#REF!)</f>
        <v>#REF!</v>
      </c>
    </row>
    <row r="1091" spans="28:53">
      <c r="AB1091" s="7"/>
      <c r="BA1091" s="81" t="e">
        <f>SUM(#REF!)</f>
        <v>#REF!</v>
      </c>
    </row>
    <row r="1092" spans="28:53">
      <c r="AB1092" s="7"/>
      <c r="BA1092" s="81" t="e">
        <f>SUM(#REF!)</f>
        <v>#REF!</v>
      </c>
    </row>
    <row r="1093" spans="28:53">
      <c r="AB1093" s="7"/>
      <c r="BA1093" s="81" t="e">
        <f>SUM(#REF!)</f>
        <v>#REF!</v>
      </c>
    </row>
    <row r="1094" spans="28:53">
      <c r="AB1094" s="7"/>
      <c r="BA1094" s="81" t="e">
        <f>SUM(#REF!)</f>
        <v>#REF!</v>
      </c>
    </row>
    <row r="1095" spans="28:53">
      <c r="AB1095" s="7"/>
      <c r="BA1095" s="81" t="e">
        <f>SUM(#REF!)</f>
        <v>#REF!</v>
      </c>
    </row>
    <row r="1096" spans="28:53">
      <c r="AB1096" s="7"/>
      <c r="BA1096" s="81" t="e">
        <f>SUM(#REF!)</f>
        <v>#REF!</v>
      </c>
    </row>
    <row r="1097" spans="28:53">
      <c r="AB1097" s="7"/>
      <c r="BA1097" s="81" t="e">
        <f>SUM(#REF!)</f>
        <v>#REF!</v>
      </c>
    </row>
    <row r="1098" spans="28:53">
      <c r="AB1098" s="7"/>
      <c r="BA1098" s="81" t="e">
        <f>SUM(#REF!)</f>
        <v>#REF!</v>
      </c>
    </row>
    <row r="1099" spans="28:53">
      <c r="AB1099" s="7"/>
      <c r="BA1099" s="81" t="e">
        <f>SUM(#REF!)</f>
        <v>#REF!</v>
      </c>
    </row>
    <row r="1100" spans="28:53">
      <c r="AB1100" s="7"/>
      <c r="BA1100" s="81" t="e">
        <f>SUM(#REF!)</f>
        <v>#REF!</v>
      </c>
    </row>
    <row r="1101" spans="28:53">
      <c r="AB1101" s="7"/>
      <c r="BA1101" s="81" t="e">
        <f>SUM(#REF!)</f>
        <v>#REF!</v>
      </c>
    </row>
    <row r="1102" spans="28:53">
      <c r="AB1102" s="7"/>
      <c r="BA1102" s="81" t="e">
        <f>SUM(#REF!)</f>
        <v>#REF!</v>
      </c>
    </row>
    <row r="1103" spans="28:53">
      <c r="AB1103" s="7"/>
      <c r="BA1103" s="81" t="e">
        <f>SUM(#REF!)</f>
        <v>#REF!</v>
      </c>
    </row>
    <row r="1104" spans="28:53">
      <c r="AB1104" s="7"/>
      <c r="BA1104" s="81" t="e">
        <f>SUM(#REF!)</f>
        <v>#REF!</v>
      </c>
    </row>
    <row r="1105" spans="28:53">
      <c r="AB1105" s="7"/>
      <c r="BA1105" s="81" t="e">
        <f>SUM(#REF!)</f>
        <v>#REF!</v>
      </c>
    </row>
    <row r="1106" spans="28:53">
      <c r="AB1106" s="7"/>
      <c r="BA1106" s="81" t="e">
        <f>SUM(#REF!)</f>
        <v>#REF!</v>
      </c>
    </row>
    <row r="1107" spans="28:53">
      <c r="AB1107" s="7"/>
      <c r="BA1107" s="81" t="e">
        <f>SUM(#REF!)</f>
        <v>#REF!</v>
      </c>
    </row>
    <row r="1108" spans="28:53">
      <c r="AB1108" s="7"/>
      <c r="BA1108" s="81" t="e">
        <f>SUM(#REF!)</f>
        <v>#REF!</v>
      </c>
    </row>
    <row r="1109" spans="28:53">
      <c r="AB1109" s="7"/>
      <c r="BA1109" s="81" t="e">
        <f>SUM(#REF!)</f>
        <v>#REF!</v>
      </c>
    </row>
    <row r="1110" spans="28:53">
      <c r="AB1110" s="7"/>
      <c r="BA1110" s="81" t="e">
        <f>SUM(#REF!)</f>
        <v>#REF!</v>
      </c>
    </row>
    <row r="1111" spans="28:53">
      <c r="AB1111" s="7"/>
      <c r="BA1111" s="81" t="e">
        <f>SUM(#REF!)</f>
        <v>#REF!</v>
      </c>
    </row>
    <row r="1112" spans="28:53">
      <c r="AB1112" s="7"/>
      <c r="BA1112" s="81" t="e">
        <f>SUM(#REF!)</f>
        <v>#REF!</v>
      </c>
    </row>
    <row r="1113" spans="28:53">
      <c r="AB1113" s="7"/>
      <c r="BA1113" s="81" t="e">
        <f>SUM(#REF!)</f>
        <v>#REF!</v>
      </c>
    </row>
    <row r="1114" spans="28:53">
      <c r="AB1114" s="7"/>
      <c r="BA1114" s="81" t="e">
        <f>SUM(#REF!)</f>
        <v>#REF!</v>
      </c>
    </row>
    <row r="1115" spans="28:53">
      <c r="AB1115" s="7"/>
      <c r="BA1115" s="81" t="e">
        <f>SUM(#REF!)</f>
        <v>#REF!</v>
      </c>
    </row>
    <row r="1116" spans="28:53">
      <c r="AB1116" s="7"/>
      <c r="BA1116" s="81" t="e">
        <f>SUM(#REF!)</f>
        <v>#REF!</v>
      </c>
    </row>
    <row r="1117" spans="28:53">
      <c r="AB1117" s="7"/>
      <c r="BA1117" s="81" t="e">
        <f>SUM(#REF!)</f>
        <v>#REF!</v>
      </c>
    </row>
    <row r="1118" spans="28:53">
      <c r="AB1118" s="7"/>
      <c r="BA1118" s="81" t="e">
        <f>SUM(#REF!)</f>
        <v>#REF!</v>
      </c>
    </row>
    <row r="1119" spans="28:53">
      <c r="AB1119" s="7"/>
      <c r="BA1119" s="81" t="e">
        <f>SUM(#REF!)</f>
        <v>#REF!</v>
      </c>
    </row>
    <row r="1120" spans="28:53">
      <c r="AB1120" s="7"/>
      <c r="BA1120" s="81" t="e">
        <f>SUM(#REF!)</f>
        <v>#REF!</v>
      </c>
    </row>
    <row r="1121" spans="28:53">
      <c r="AB1121" s="7"/>
      <c r="BA1121" s="81" t="e">
        <f>SUM(#REF!)</f>
        <v>#REF!</v>
      </c>
    </row>
    <row r="1122" spans="28:53">
      <c r="AB1122" s="7"/>
      <c r="BA1122" s="81" t="e">
        <f>SUM(#REF!)</f>
        <v>#REF!</v>
      </c>
    </row>
    <row r="1123" spans="28:53">
      <c r="AB1123" s="7"/>
      <c r="BA1123" s="81" t="e">
        <f>SUM(#REF!)</f>
        <v>#REF!</v>
      </c>
    </row>
    <row r="1124" spans="28:53">
      <c r="AB1124" s="7"/>
      <c r="BA1124" s="81" t="e">
        <f>SUM(#REF!)</f>
        <v>#REF!</v>
      </c>
    </row>
    <row r="1125" spans="28:53">
      <c r="AB1125" s="7"/>
      <c r="BA1125" s="81" t="e">
        <f>SUM(#REF!)</f>
        <v>#REF!</v>
      </c>
    </row>
    <row r="1126" spans="28:53">
      <c r="AB1126" s="7"/>
      <c r="BA1126" s="81" t="e">
        <f>SUM(#REF!)</f>
        <v>#REF!</v>
      </c>
    </row>
    <row r="1127" spans="28:53">
      <c r="AB1127" s="7"/>
      <c r="BA1127" s="81" t="e">
        <f>SUM(#REF!)</f>
        <v>#REF!</v>
      </c>
    </row>
    <row r="1128" spans="28:53">
      <c r="AB1128" s="7"/>
      <c r="BA1128" s="81" t="e">
        <f>SUM(#REF!)</f>
        <v>#REF!</v>
      </c>
    </row>
    <row r="1129" spans="28:53">
      <c r="AB1129" s="7"/>
      <c r="BA1129" s="81" t="e">
        <f>SUM(#REF!)</f>
        <v>#REF!</v>
      </c>
    </row>
    <row r="1130" spans="28:53">
      <c r="AB1130" s="7"/>
      <c r="BA1130" s="81" t="e">
        <f>SUM(#REF!)</f>
        <v>#REF!</v>
      </c>
    </row>
    <row r="1131" spans="28:53">
      <c r="AB1131" s="7"/>
      <c r="BA1131" s="81" t="e">
        <f>SUM(#REF!)</f>
        <v>#REF!</v>
      </c>
    </row>
    <row r="1132" spans="28:53">
      <c r="AB1132" s="7"/>
      <c r="BA1132" s="81" t="e">
        <f>SUM(#REF!)</f>
        <v>#REF!</v>
      </c>
    </row>
    <row r="1133" spans="28:53">
      <c r="AB1133" s="7"/>
      <c r="BA1133" s="81" t="e">
        <f>SUM(#REF!)</f>
        <v>#REF!</v>
      </c>
    </row>
    <row r="1134" spans="28:53">
      <c r="AB1134" s="7"/>
      <c r="BA1134" s="81" t="e">
        <f>SUM(#REF!)</f>
        <v>#REF!</v>
      </c>
    </row>
    <row r="1135" spans="28:53">
      <c r="AB1135" s="7"/>
      <c r="BA1135" s="81" t="e">
        <f>SUM(#REF!)</f>
        <v>#REF!</v>
      </c>
    </row>
    <row r="1136" spans="28:53">
      <c r="AB1136" s="7"/>
      <c r="BA1136" s="81" t="e">
        <f>SUM(#REF!)</f>
        <v>#REF!</v>
      </c>
    </row>
    <row r="1137" spans="28:53">
      <c r="AB1137" s="7"/>
      <c r="BA1137" s="81" t="e">
        <f>SUM(#REF!)</f>
        <v>#REF!</v>
      </c>
    </row>
    <row r="1138" spans="28:53">
      <c r="AB1138" s="7"/>
      <c r="BA1138" s="81" t="e">
        <f>SUM(#REF!)</f>
        <v>#REF!</v>
      </c>
    </row>
    <row r="1139" spans="28:53">
      <c r="AB1139" s="7"/>
      <c r="BA1139" s="81" t="e">
        <f>SUM(#REF!)</f>
        <v>#REF!</v>
      </c>
    </row>
    <row r="1140" spans="28:53">
      <c r="AB1140" s="7"/>
      <c r="BA1140" s="81" t="e">
        <f>SUM(#REF!)</f>
        <v>#REF!</v>
      </c>
    </row>
    <row r="1141" spans="28:53">
      <c r="AB1141" s="7"/>
      <c r="BA1141" s="81" t="e">
        <f>SUM(#REF!)</f>
        <v>#REF!</v>
      </c>
    </row>
    <row r="1142" spans="28:53">
      <c r="AB1142" s="7"/>
      <c r="BA1142" s="81" t="e">
        <f>SUM(#REF!)</f>
        <v>#REF!</v>
      </c>
    </row>
    <row r="1143" spans="28:53">
      <c r="AB1143" s="7"/>
      <c r="BA1143" s="81" t="e">
        <f>SUM(#REF!)</f>
        <v>#REF!</v>
      </c>
    </row>
    <row r="1144" spans="28:53">
      <c r="AB1144" s="7"/>
      <c r="BA1144" s="81" t="e">
        <f>SUM(#REF!)</f>
        <v>#REF!</v>
      </c>
    </row>
    <row r="1145" spans="28:53">
      <c r="AB1145" s="7"/>
      <c r="BA1145" s="81" t="e">
        <f>SUM(#REF!)</f>
        <v>#REF!</v>
      </c>
    </row>
    <row r="1146" spans="28:53">
      <c r="AB1146" s="7"/>
      <c r="BA1146" s="81" t="e">
        <f>SUM(#REF!)</f>
        <v>#REF!</v>
      </c>
    </row>
    <row r="1147" spans="28:53">
      <c r="AB1147" s="7"/>
      <c r="BA1147" s="81" t="e">
        <f>SUM(#REF!)</f>
        <v>#REF!</v>
      </c>
    </row>
    <row r="1148" spans="28:53">
      <c r="AB1148" s="7"/>
      <c r="BA1148" s="81" t="e">
        <f>SUM(#REF!)</f>
        <v>#REF!</v>
      </c>
    </row>
    <row r="1149" spans="28:53">
      <c r="AB1149" s="7"/>
      <c r="BA1149" s="81" t="e">
        <f>SUM(#REF!)</f>
        <v>#REF!</v>
      </c>
    </row>
    <row r="1150" spans="28:53">
      <c r="AB1150" s="7"/>
      <c r="BA1150" s="81" t="e">
        <f>SUM(#REF!)</f>
        <v>#REF!</v>
      </c>
    </row>
    <row r="1151" spans="28:53">
      <c r="AB1151" s="7"/>
      <c r="BA1151" s="81" t="e">
        <f>SUM(#REF!)</f>
        <v>#REF!</v>
      </c>
    </row>
    <row r="1152" spans="28:53">
      <c r="AB1152" s="7"/>
      <c r="BA1152" s="81" t="e">
        <f>SUM(#REF!)</f>
        <v>#REF!</v>
      </c>
    </row>
    <row r="1153" spans="28:53">
      <c r="AB1153" s="7"/>
      <c r="BA1153" s="81" t="e">
        <f>SUM(#REF!)</f>
        <v>#REF!</v>
      </c>
    </row>
    <row r="1154" spans="28:53">
      <c r="AB1154" s="7"/>
      <c r="BA1154" s="81" t="e">
        <f>SUM(#REF!)</f>
        <v>#REF!</v>
      </c>
    </row>
    <row r="1155" spans="28:53">
      <c r="AB1155" s="7"/>
      <c r="BA1155" s="81" t="e">
        <f>SUM(#REF!)</f>
        <v>#REF!</v>
      </c>
    </row>
    <row r="1156" spans="28:53">
      <c r="AB1156" s="7"/>
      <c r="BA1156" s="81" t="e">
        <f>SUM(#REF!)</f>
        <v>#REF!</v>
      </c>
    </row>
    <row r="1157" spans="28:53">
      <c r="AB1157" s="7"/>
      <c r="BA1157" s="81" t="e">
        <f>SUM(#REF!)</f>
        <v>#REF!</v>
      </c>
    </row>
    <row r="1158" spans="28:53">
      <c r="AB1158" s="7"/>
      <c r="BA1158" s="81" t="e">
        <f>SUM(#REF!)</f>
        <v>#REF!</v>
      </c>
    </row>
    <row r="1159" spans="28:53">
      <c r="AB1159" s="7"/>
      <c r="BA1159" s="81" t="e">
        <f>SUM(#REF!)</f>
        <v>#REF!</v>
      </c>
    </row>
    <row r="1160" spans="28:53">
      <c r="AB1160" s="7"/>
      <c r="BA1160" s="81" t="e">
        <f>SUM(#REF!)</f>
        <v>#REF!</v>
      </c>
    </row>
    <row r="1161" spans="28:53">
      <c r="BA1161" s="81" t="e">
        <f>SUM(#REF!)</f>
        <v>#REF!</v>
      </c>
    </row>
    <row r="1162" spans="28:53">
      <c r="BA1162" s="81" t="e">
        <f>SUM(#REF!)</f>
        <v>#REF!</v>
      </c>
    </row>
    <row r="1163" spans="28:53">
      <c r="BA1163" s="81" t="e">
        <f>SUM(#REF!)</f>
        <v>#REF!</v>
      </c>
    </row>
    <row r="1164" spans="28:53">
      <c r="BA1164" s="81" t="e">
        <f>SUM(#REF!)</f>
        <v>#REF!</v>
      </c>
    </row>
    <row r="1165" spans="28:53">
      <c r="BA1165" s="81" t="e">
        <f>SUM(#REF!)</f>
        <v>#REF!</v>
      </c>
    </row>
    <row r="1166" spans="28:53">
      <c r="BA1166" s="81" t="e">
        <f>SUM(#REF!)</f>
        <v>#REF!</v>
      </c>
    </row>
    <row r="1167" spans="28:53">
      <c r="BA1167" s="81" t="e">
        <f>SUM(#REF!)</f>
        <v>#REF!</v>
      </c>
    </row>
    <row r="1168" spans="28:53">
      <c r="BA1168" s="81" t="e">
        <f>SUM(#REF!)</f>
        <v>#REF!</v>
      </c>
    </row>
    <row r="1169" spans="53:53">
      <c r="BA1169" s="81" t="e">
        <f>SUM(#REF!)</f>
        <v>#REF!</v>
      </c>
    </row>
    <row r="1170" spans="53:53">
      <c r="BA1170" s="81" t="e">
        <f>SUM(#REF!)</f>
        <v>#REF!</v>
      </c>
    </row>
    <row r="1171" spans="53:53">
      <c r="BA1171" s="81" t="e">
        <f>SUM(#REF!)</f>
        <v>#REF!</v>
      </c>
    </row>
    <row r="1172" spans="53:53">
      <c r="BA1172" s="81" t="e">
        <f>SUM(#REF!)</f>
        <v>#REF!</v>
      </c>
    </row>
    <row r="1173" spans="53:53">
      <c r="BA1173" s="81" t="e">
        <f>SUM(#REF!)</f>
        <v>#REF!</v>
      </c>
    </row>
    <row r="1174" spans="53:53">
      <c r="BA1174" s="81" t="e">
        <f>SUM(#REF!)</f>
        <v>#REF!</v>
      </c>
    </row>
    <row r="1175" spans="53:53">
      <c r="BA1175" s="81" t="e">
        <f>SUM(#REF!)</f>
        <v>#REF!</v>
      </c>
    </row>
    <row r="1176" spans="53:53">
      <c r="BA1176" s="81" t="e">
        <f>SUM(#REF!)</f>
        <v>#REF!</v>
      </c>
    </row>
    <row r="1177" spans="53:53">
      <c r="BA1177" s="81" t="e">
        <f>SUM(#REF!)</f>
        <v>#REF!</v>
      </c>
    </row>
    <row r="1178" spans="53:53">
      <c r="BA1178" s="81" t="e">
        <f>SUM(#REF!)</f>
        <v>#REF!</v>
      </c>
    </row>
    <row r="1179" spans="53:53">
      <c r="BA1179" s="81" t="e">
        <f>SUM(#REF!)</f>
        <v>#REF!</v>
      </c>
    </row>
    <row r="1180" spans="53:53">
      <c r="BA1180" s="81" t="e">
        <f>SUM(#REF!)</f>
        <v>#REF!</v>
      </c>
    </row>
    <row r="1181" spans="53:53">
      <c r="BA1181" s="81" t="e">
        <f>SUM(#REF!)</f>
        <v>#REF!</v>
      </c>
    </row>
    <row r="1182" spans="53:53">
      <c r="BA1182" s="81" t="e">
        <f>SUM(#REF!)</f>
        <v>#REF!</v>
      </c>
    </row>
    <row r="1183" spans="53:53">
      <c r="BA1183" s="81" t="e">
        <f>SUM(#REF!)</f>
        <v>#REF!</v>
      </c>
    </row>
    <row r="1184" spans="53:53">
      <c r="BA1184" s="81" t="e">
        <f>SUM(#REF!)</f>
        <v>#REF!</v>
      </c>
    </row>
    <row r="1185" spans="53:53">
      <c r="BA1185" s="81" t="e">
        <f>SUM(#REF!)</f>
        <v>#REF!</v>
      </c>
    </row>
    <row r="1186" spans="53:53">
      <c r="BA1186" s="81" t="e">
        <f>SUM(#REF!)</f>
        <v>#REF!</v>
      </c>
    </row>
    <row r="1187" spans="53:53">
      <c r="BA1187" s="81" t="e">
        <f>SUM(#REF!)</f>
        <v>#REF!</v>
      </c>
    </row>
    <row r="1188" spans="53:53">
      <c r="BA1188" s="81" t="e">
        <f>SUM(#REF!)</f>
        <v>#REF!</v>
      </c>
    </row>
    <row r="1189" spans="53:53">
      <c r="BA1189" s="81" t="e">
        <f>SUM(#REF!)</f>
        <v>#REF!</v>
      </c>
    </row>
    <row r="1190" spans="53:53">
      <c r="BA1190" s="81" t="e">
        <f>SUM(#REF!)</f>
        <v>#REF!</v>
      </c>
    </row>
    <row r="1191" spans="53:53">
      <c r="BA1191" s="81" t="e">
        <f>SUM(#REF!)</f>
        <v>#REF!</v>
      </c>
    </row>
    <row r="1192" spans="53:53">
      <c r="BA1192" s="81" t="e">
        <f>SUM(#REF!)</f>
        <v>#REF!</v>
      </c>
    </row>
    <row r="1193" spans="53:53">
      <c r="BA1193" s="81" t="e">
        <f>SUM(#REF!)</f>
        <v>#REF!</v>
      </c>
    </row>
    <row r="1194" spans="53:53">
      <c r="BA1194" s="81" t="e">
        <f>SUM(#REF!)</f>
        <v>#REF!</v>
      </c>
    </row>
    <row r="1195" spans="53:53">
      <c r="BA1195" s="81" t="e">
        <f>SUM(#REF!)</f>
        <v>#REF!</v>
      </c>
    </row>
    <row r="1196" spans="53:53">
      <c r="BA1196" s="81" t="e">
        <f>SUM(#REF!)</f>
        <v>#REF!</v>
      </c>
    </row>
    <row r="1197" spans="53:53">
      <c r="BA1197" s="81" t="e">
        <f>SUM(#REF!)</f>
        <v>#REF!</v>
      </c>
    </row>
    <row r="1198" spans="53:53">
      <c r="BA1198" s="81" t="e">
        <f>SUM(#REF!)</f>
        <v>#REF!</v>
      </c>
    </row>
    <row r="1199" spans="53:53">
      <c r="BA1199" s="81" t="e">
        <f>SUM(#REF!)</f>
        <v>#REF!</v>
      </c>
    </row>
    <row r="1200" spans="53:53">
      <c r="BA1200" s="81" t="e">
        <f>SUM(#REF!)</f>
        <v>#REF!</v>
      </c>
    </row>
    <row r="1201" spans="53:53">
      <c r="BA1201" s="81" t="e">
        <f>SUM(#REF!)</f>
        <v>#REF!</v>
      </c>
    </row>
    <row r="1202" spans="53:53">
      <c r="BA1202" s="81" t="e">
        <f>SUM(#REF!)</f>
        <v>#REF!</v>
      </c>
    </row>
    <row r="1203" spans="53:53">
      <c r="BA1203" s="81" t="e">
        <f>SUM(#REF!)</f>
        <v>#REF!</v>
      </c>
    </row>
    <row r="1204" spans="53:53">
      <c r="BA1204" s="81" t="e">
        <f>SUM(#REF!)</f>
        <v>#REF!</v>
      </c>
    </row>
    <row r="1205" spans="53:53">
      <c r="BA1205" s="81" t="e">
        <f>SUM(#REF!)</f>
        <v>#REF!</v>
      </c>
    </row>
    <row r="1206" spans="53:53">
      <c r="BA1206" s="81" t="e">
        <f>SUM(#REF!)</f>
        <v>#REF!</v>
      </c>
    </row>
    <row r="1207" spans="53:53">
      <c r="BA1207" s="81" t="e">
        <f>SUM(#REF!)</f>
        <v>#REF!</v>
      </c>
    </row>
    <row r="1208" spans="53:53">
      <c r="BA1208" s="81" t="e">
        <f>SUM(#REF!)</f>
        <v>#REF!</v>
      </c>
    </row>
    <row r="1209" spans="53:53">
      <c r="BA1209" s="81" t="e">
        <f>SUM(#REF!)</f>
        <v>#REF!</v>
      </c>
    </row>
    <row r="1210" spans="53:53">
      <c r="BA1210" s="81" t="e">
        <f>SUM(#REF!)</f>
        <v>#REF!</v>
      </c>
    </row>
    <row r="1211" spans="53:53">
      <c r="BA1211" s="81" t="e">
        <f>SUM(#REF!)</f>
        <v>#REF!</v>
      </c>
    </row>
    <row r="1212" spans="53:53">
      <c r="BA1212" s="81" t="e">
        <f>SUM(#REF!)</f>
        <v>#REF!</v>
      </c>
    </row>
    <row r="1213" spans="53:53">
      <c r="BA1213" s="81" t="e">
        <f>SUM(#REF!)</f>
        <v>#REF!</v>
      </c>
    </row>
    <row r="1214" spans="53:53">
      <c r="BA1214" s="81" t="e">
        <f>SUM(#REF!)</f>
        <v>#REF!</v>
      </c>
    </row>
    <row r="1215" spans="53:53">
      <c r="BA1215" s="81" t="e">
        <f>SUM(#REF!)</f>
        <v>#REF!</v>
      </c>
    </row>
    <row r="1216" spans="53:53">
      <c r="BA1216" s="81" t="e">
        <f>SUM(#REF!)</f>
        <v>#REF!</v>
      </c>
    </row>
    <row r="1217" spans="53:53">
      <c r="BA1217" s="81" t="e">
        <f>SUM(#REF!)</f>
        <v>#REF!</v>
      </c>
    </row>
    <row r="1218" spans="53:53">
      <c r="BA1218" s="81" t="e">
        <f>SUM(#REF!)</f>
        <v>#REF!</v>
      </c>
    </row>
    <row r="1219" spans="53:53">
      <c r="BA1219" s="81" t="e">
        <f>SUM(#REF!)</f>
        <v>#REF!</v>
      </c>
    </row>
    <row r="1220" spans="53:53">
      <c r="BA1220" s="81" t="e">
        <f>SUM(#REF!)</f>
        <v>#REF!</v>
      </c>
    </row>
    <row r="1221" spans="53:53">
      <c r="BA1221" s="81" t="e">
        <f>SUM(#REF!)</f>
        <v>#REF!</v>
      </c>
    </row>
    <row r="1222" spans="53:53">
      <c r="BA1222" s="81" t="e">
        <f>SUM(#REF!)</f>
        <v>#REF!</v>
      </c>
    </row>
    <row r="1223" spans="53:53">
      <c r="BA1223" s="81" t="e">
        <f>SUM(#REF!)</f>
        <v>#REF!</v>
      </c>
    </row>
    <row r="1224" spans="53:53">
      <c r="BA1224" s="81" t="e">
        <f>SUM(#REF!)</f>
        <v>#REF!</v>
      </c>
    </row>
    <row r="1225" spans="53:53">
      <c r="BA1225" s="81" t="e">
        <f>SUM(#REF!)</f>
        <v>#REF!</v>
      </c>
    </row>
    <row r="1226" spans="53:53">
      <c r="BA1226" s="81" t="e">
        <f>SUM(#REF!)</f>
        <v>#REF!</v>
      </c>
    </row>
    <row r="1227" spans="53:53">
      <c r="BA1227" s="81" t="e">
        <f>SUM(#REF!)</f>
        <v>#REF!</v>
      </c>
    </row>
    <row r="1228" spans="53:53">
      <c r="BA1228" s="81" t="e">
        <f>SUM(#REF!)</f>
        <v>#REF!</v>
      </c>
    </row>
    <row r="1229" spans="53:53">
      <c r="BA1229" s="81" t="e">
        <f>SUM(#REF!)</f>
        <v>#REF!</v>
      </c>
    </row>
    <row r="1230" spans="53:53">
      <c r="BA1230" s="81" t="e">
        <f>SUM(#REF!)</f>
        <v>#REF!</v>
      </c>
    </row>
    <row r="1231" spans="53:53">
      <c r="BA1231" s="81" t="e">
        <f>SUM(#REF!)</f>
        <v>#REF!</v>
      </c>
    </row>
    <row r="1232" spans="53:53">
      <c r="BA1232" s="81" t="e">
        <f>SUM(#REF!)</f>
        <v>#REF!</v>
      </c>
    </row>
    <row r="1233" spans="53:53">
      <c r="BA1233" s="81" t="e">
        <f>SUM(#REF!)</f>
        <v>#REF!</v>
      </c>
    </row>
    <row r="1234" spans="53:53">
      <c r="BA1234" s="81" t="e">
        <f>SUM(#REF!)</f>
        <v>#REF!</v>
      </c>
    </row>
    <row r="1235" spans="53:53">
      <c r="BA1235" s="81" t="e">
        <f>SUM(#REF!)</f>
        <v>#REF!</v>
      </c>
    </row>
    <row r="1236" spans="53:53">
      <c r="BA1236" s="81" t="e">
        <f>SUM(#REF!)</f>
        <v>#REF!</v>
      </c>
    </row>
    <row r="1237" spans="53:53">
      <c r="BA1237" s="81" t="e">
        <f>SUM(#REF!)</f>
        <v>#REF!</v>
      </c>
    </row>
    <row r="1238" spans="53:53">
      <c r="BA1238" s="81" t="e">
        <f>SUM(#REF!)</f>
        <v>#REF!</v>
      </c>
    </row>
    <row r="1239" spans="53:53">
      <c r="BA1239" s="81" t="e">
        <f>SUM(#REF!)</f>
        <v>#REF!</v>
      </c>
    </row>
    <row r="1240" spans="53:53">
      <c r="BA1240" s="81" t="e">
        <f>SUM(#REF!)</f>
        <v>#REF!</v>
      </c>
    </row>
    <row r="1241" spans="53:53">
      <c r="BA1241" s="81" t="e">
        <f>SUM(#REF!)</f>
        <v>#REF!</v>
      </c>
    </row>
    <row r="1242" spans="53:53">
      <c r="BA1242" s="81" t="e">
        <f>SUM(#REF!)</f>
        <v>#REF!</v>
      </c>
    </row>
    <row r="1243" spans="53:53">
      <c r="BA1243" s="81" t="e">
        <f>SUM(#REF!)</f>
        <v>#REF!</v>
      </c>
    </row>
    <row r="1244" spans="53:53">
      <c r="BA1244" s="81" t="e">
        <f>SUM(#REF!)</f>
        <v>#REF!</v>
      </c>
    </row>
    <row r="1245" spans="53:53">
      <c r="BA1245" s="81" t="e">
        <f>SUM(#REF!)</f>
        <v>#REF!</v>
      </c>
    </row>
    <row r="1246" spans="53:53">
      <c r="BA1246" s="81" t="e">
        <f>SUM(#REF!)</f>
        <v>#REF!</v>
      </c>
    </row>
    <row r="1247" spans="53:53">
      <c r="BA1247" s="81" t="e">
        <f>SUM(#REF!)</f>
        <v>#REF!</v>
      </c>
    </row>
    <row r="1248" spans="53:53">
      <c r="BA1248" s="81" t="e">
        <f>SUM(#REF!)</f>
        <v>#REF!</v>
      </c>
    </row>
    <row r="1249" spans="53:53">
      <c r="BA1249" s="81" t="e">
        <f>SUM(#REF!)</f>
        <v>#REF!</v>
      </c>
    </row>
    <row r="1250" spans="53:53">
      <c r="BA1250" s="81" t="e">
        <f>SUM(#REF!)</f>
        <v>#REF!</v>
      </c>
    </row>
    <row r="1251" spans="53:53">
      <c r="BA1251" s="81" t="e">
        <f>SUM(#REF!)</f>
        <v>#REF!</v>
      </c>
    </row>
    <row r="1252" spans="53:53">
      <c r="BA1252" s="81" t="e">
        <f>SUM(#REF!)</f>
        <v>#REF!</v>
      </c>
    </row>
    <row r="1253" spans="53:53">
      <c r="BA1253" s="81" t="e">
        <f>SUM(#REF!)</f>
        <v>#REF!</v>
      </c>
    </row>
    <row r="1254" spans="53:53">
      <c r="BA1254" s="81" t="e">
        <f>SUM(#REF!)</f>
        <v>#REF!</v>
      </c>
    </row>
    <row r="1255" spans="53:53">
      <c r="BA1255" s="81" t="e">
        <f>SUM(#REF!)</f>
        <v>#REF!</v>
      </c>
    </row>
    <row r="1256" spans="53:53">
      <c r="BA1256" s="81" t="e">
        <f>SUM(#REF!)</f>
        <v>#REF!</v>
      </c>
    </row>
    <row r="1257" spans="53:53">
      <c r="BA1257" s="81" t="e">
        <f>SUM(#REF!)</f>
        <v>#REF!</v>
      </c>
    </row>
    <row r="1258" spans="53:53">
      <c r="BA1258" s="81" t="e">
        <f>SUM(#REF!)</f>
        <v>#REF!</v>
      </c>
    </row>
    <row r="1259" spans="53:53">
      <c r="BA1259" s="81" t="e">
        <f>SUM(#REF!)</f>
        <v>#REF!</v>
      </c>
    </row>
    <row r="1260" spans="53:53">
      <c r="BA1260" s="81" t="e">
        <f>SUM(#REF!)</f>
        <v>#REF!</v>
      </c>
    </row>
    <row r="1261" spans="53:53">
      <c r="BA1261" s="81" t="e">
        <f>SUM(#REF!)</f>
        <v>#REF!</v>
      </c>
    </row>
    <row r="1262" spans="53:53">
      <c r="BA1262" s="81" t="e">
        <f>SUM(#REF!)</f>
        <v>#REF!</v>
      </c>
    </row>
    <row r="1263" spans="53:53">
      <c r="BA1263" s="81" t="e">
        <f>SUM(#REF!)</f>
        <v>#REF!</v>
      </c>
    </row>
    <row r="1264" spans="53:53">
      <c r="BA1264" s="81" t="e">
        <f>SUM(#REF!)</f>
        <v>#REF!</v>
      </c>
    </row>
    <row r="1265" spans="53:53">
      <c r="BA1265" s="81" t="e">
        <f>SUM(#REF!)</f>
        <v>#REF!</v>
      </c>
    </row>
    <row r="1266" spans="53:53">
      <c r="BA1266" s="81" t="e">
        <f>SUM(#REF!)</f>
        <v>#REF!</v>
      </c>
    </row>
    <row r="1267" spans="53:53">
      <c r="BA1267" s="81" t="e">
        <f>SUM(#REF!)</f>
        <v>#REF!</v>
      </c>
    </row>
    <row r="1268" spans="53:53">
      <c r="BA1268" s="81" t="e">
        <f>SUM(#REF!)</f>
        <v>#REF!</v>
      </c>
    </row>
    <row r="1269" spans="53:53">
      <c r="BA1269" s="81" t="e">
        <f>SUM(#REF!)</f>
        <v>#REF!</v>
      </c>
    </row>
    <row r="1270" spans="53:53">
      <c r="BA1270" s="81" t="e">
        <f>SUM(#REF!)</f>
        <v>#REF!</v>
      </c>
    </row>
    <row r="1271" spans="53:53">
      <c r="BA1271" s="81" t="e">
        <f>SUM(#REF!)</f>
        <v>#REF!</v>
      </c>
    </row>
    <row r="1272" spans="53:53">
      <c r="BA1272" s="81" t="e">
        <f>SUM(#REF!)</f>
        <v>#REF!</v>
      </c>
    </row>
    <row r="1273" spans="53:53">
      <c r="BA1273" s="81" t="e">
        <f>SUM(#REF!)</f>
        <v>#REF!</v>
      </c>
    </row>
    <row r="1274" spans="53:53">
      <c r="BA1274" s="81" t="e">
        <f>SUM(#REF!)</f>
        <v>#REF!</v>
      </c>
    </row>
    <row r="1275" spans="53:53">
      <c r="BA1275" s="81" t="e">
        <f>SUM(#REF!)</f>
        <v>#REF!</v>
      </c>
    </row>
    <row r="1276" spans="53:53">
      <c r="BA1276" s="81" t="e">
        <f>SUM(#REF!)</f>
        <v>#REF!</v>
      </c>
    </row>
    <row r="1277" spans="53:53">
      <c r="BA1277" s="81" t="e">
        <f>SUM(#REF!)</f>
        <v>#REF!</v>
      </c>
    </row>
    <row r="1278" spans="53:53">
      <c r="BA1278" s="81" t="e">
        <f>SUM(#REF!)</f>
        <v>#REF!</v>
      </c>
    </row>
    <row r="1279" spans="53:53">
      <c r="BA1279" s="81" t="e">
        <f>SUM(#REF!)</f>
        <v>#REF!</v>
      </c>
    </row>
    <row r="1280" spans="53:53">
      <c r="BA1280" s="81" t="e">
        <f>SUM(#REF!)</f>
        <v>#REF!</v>
      </c>
    </row>
    <row r="1281" spans="53:53">
      <c r="BA1281" s="81" t="e">
        <f>SUM(#REF!)</f>
        <v>#REF!</v>
      </c>
    </row>
    <row r="1282" spans="53:53">
      <c r="BA1282" s="81" t="e">
        <f>SUM(#REF!)</f>
        <v>#REF!</v>
      </c>
    </row>
    <row r="1283" spans="53:53">
      <c r="BA1283" s="81" t="e">
        <f>SUM(#REF!)</f>
        <v>#REF!</v>
      </c>
    </row>
    <row r="1284" spans="53:53">
      <c r="BA1284" s="81" t="e">
        <f>SUM(#REF!)</f>
        <v>#REF!</v>
      </c>
    </row>
    <row r="1285" spans="53:53">
      <c r="BA1285" s="81" t="e">
        <f>SUM(#REF!)</f>
        <v>#REF!</v>
      </c>
    </row>
    <row r="1286" spans="53:53">
      <c r="BA1286" s="81" t="e">
        <f>SUM(#REF!)</f>
        <v>#REF!</v>
      </c>
    </row>
    <row r="1287" spans="53:53">
      <c r="BA1287" s="81" t="e">
        <f>SUM(#REF!)</f>
        <v>#REF!</v>
      </c>
    </row>
    <row r="1288" spans="53:53">
      <c r="BA1288" s="81" t="e">
        <f>SUM(#REF!)</f>
        <v>#REF!</v>
      </c>
    </row>
    <row r="1289" spans="53:53">
      <c r="BA1289" s="81" t="e">
        <f>SUM(#REF!)</f>
        <v>#REF!</v>
      </c>
    </row>
    <row r="1290" spans="53:53">
      <c r="BA1290" s="81" t="e">
        <f>SUM(#REF!)</f>
        <v>#REF!</v>
      </c>
    </row>
    <row r="1291" spans="53:53">
      <c r="BA1291" s="81" t="e">
        <f>SUM(#REF!)</f>
        <v>#REF!</v>
      </c>
    </row>
    <row r="1292" spans="53:53">
      <c r="BA1292" s="81" t="e">
        <f>SUM(#REF!)</f>
        <v>#REF!</v>
      </c>
    </row>
    <row r="1293" spans="53:53">
      <c r="BA1293" s="81" t="e">
        <f>SUM(#REF!)</f>
        <v>#REF!</v>
      </c>
    </row>
    <row r="1294" spans="53:53">
      <c r="BA1294" s="81" t="e">
        <f>SUM(#REF!)</f>
        <v>#REF!</v>
      </c>
    </row>
    <row r="1295" spans="53:53">
      <c r="BA1295" s="81" t="e">
        <f>SUM(#REF!)</f>
        <v>#REF!</v>
      </c>
    </row>
    <row r="1296" spans="53:53">
      <c r="BA1296" s="81" t="e">
        <f>SUM(#REF!)</f>
        <v>#REF!</v>
      </c>
    </row>
    <row r="1297" spans="53:53">
      <c r="BA1297" s="81" t="e">
        <f>SUM(#REF!)</f>
        <v>#REF!</v>
      </c>
    </row>
    <row r="1298" spans="53:53">
      <c r="BA1298" s="81" t="e">
        <f>SUM(#REF!)</f>
        <v>#REF!</v>
      </c>
    </row>
    <row r="1299" spans="53:53">
      <c r="BA1299" s="81" t="e">
        <f>SUM(#REF!)</f>
        <v>#REF!</v>
      </c>
    </row>
    <row r="1300" spans="53:53">
      <c r="BA1300" s="81" t="e">
        <f>SUM(#REF!)</f>
        <v>#REF!</v>
      </c>
    </row>
    <row r="1301" spans="53:53">
      <c r="BA1301" s="81" t="e">
        <f>SUM(#REF!)</f>
        <v>#REF!</v>
      </c>
    </row>
    <row r="1302" spans="53:53">
      <c r="BA1302" s="81" t="e">
        <f>SUM(#REF!)</f>
        <v>#REF!</v>
      </c>
    </row>
    <row r="1303" spans="53:53">
      <c r="BA1303" s="81" t="e">
        <f>SUM(#REF!)</f>
        <v>#REF!</v>
      </c>
    </row>
    <row r="1304" spans="53:53">
      <c r="BA1304" s="81" t="e">
        <f>SUM(#REF!)</f>
        <v>#REF!</v>
      </c>
    </row>
    <row r="1305" spans="53:53">
      <c r="BA1305" s="81" t="e">
        <f>SUM(#REF!)</f>
        <v>#REF!</v>
      </c>
    </row>
    <row r="1306" spans="53:53">
      <c r="BA1306" s="81" t="e">
        <f>SUM(#REF!)</f>
        <v>#REF!</v>
      </c>
    </row>
    <row r="1307" spans="53:53">
      <c r="BA1307" s="81" t="e">
        <f>SUM(#REF!)</f>
        <v>#REF!</v>
      </c>
    </row>
    <row r="1308" spans="53:53">
      <c r="BA1308" s="81" t="e">
        <f>SUM(#REF!)</f>
        <v>#REF!</v>
      </c>
    </row>
    <row r="1309" spans="53:53">
      <c r="BA1309" s="81" t="e">
        <f>SUM(#REF!)</f>
        <v>#REF!</v>
      </c>
    </row>
    <row r="1310" spans="53:53">
      <c r="BA1310" s="81" t="e">
        <f>SUM(#REF!)</f>
        <v>#REF!</v>
      </c>
    </row>
    <row r="1311" spans="53:53">
      <c r="BA1311" s="81" t="e">
        <f>SUM(#REF!)</f>
        <v>#REF!</v>
      </c>
    </row>
    <row r="1312" spans="53:53">
      <c r="BA1312" s="81" t="e">
        <f>SUM(#REF!)</f>
        <v>#REF!</v>
      </c>
    </row>
    <row r="1313" spans="53:53">
      <c r="BA1313" s="81" t="e">
        <f>SUM(#REF!)</f>
        <v>#REF!</v>
      </c>
    </row>
    <row r="1314" spans="53:53">
      <c r="BA1314" s="81" t="e">
        <f>SUM(#REF!)</f>
        <v>#REF!</v>
      </c>
    </row>
    <row r="1315" spans="53:53">
      <c r="BA1315" s="81" t="e">
        <f>SUM(#REF!)</f>
        <v>#REF!</v>
      </c>
    </row>
    <row r="1316" spans="53:53">
      <c r="BA1316" s="81" t="e">
        <f>SUM(#REF!)</f>
        <v>#REF!</v>
      </c>
    </row>
    <row r="1317" spans="53:53">
      <c r="BA1317" s="81" t="e">
        <f>SUM(#REF!)</f>
        <v>#REF!</v>
      </c>
    </row>
    <row r="1318" spans="53:53">
      <c r="BA1318" s="81" t="e">
        <f>SUM(#REF!)</f>
        <v>#REF!</v>
      </c>
    </row>
    <row r="1319" spans="53:53">
      <c r="BA1319" s="81" t="e">
        <f>SUM(#REF!)</f>
        <v>#REF!</v>
      </c>
    </row>
    <row r="1320" spans="53:53">
      <c r="BA1320" s="81" t="e">
        <f>SUM(#REF!)</f>
        <v>#REF!</v>
      </c>
    </row>
    <row r="1321" spans="53:53">
      <c r="BA1321" s="81" t="e">
        <f>SUM(#REF!)</f>
        <v>#REF!</v>
      </c>
    </row>
    <row r="1322" spans="53:53">
      <c r="BA1322" s="81" t="e">
        <f>SUM(#REF!)</f>
        <v>#REF!</v>
      </c>
    </row>
    <row r="1323" spans="53:53">
      <c r="BA1323" s="81" t="e">
        <f>SUM(#REF!)</f>
        <v>#REF!</v>
      </c>
    </row>
    <row r="1324" spans="53:53">
      <c r="BA1324" s="81" t="e">
        <f>SUM(#REF!)</f>
        <v>#REF!</v>
      </c>
    </row>
    <row r="1325" spans="53:53">
      <c r="BA1325" s="81" t="e">
        <f>SUM(#REF!)</f>
        <v>#REF!</v>
      </c>
    </row>
    <row r="1326" spans="53:53">
      <c r="BA1326" s="81" t="e">
        <f>SUM(#REF!)</f>
        <v>#REF!</v>
      </c>
    </row>
    <row r="1327" spans="53:53">
      <c r="BA1327" s="81" t="e">
        <f>SUM(#REF!)</f>
        <v>#REF!</v>
      </c>
    </row>
    <row r="1328" spans="53:53">
      <c r="BA1328" s="81" t="e">
        <f>SUM(#REF!)</f>
        <v>#REF!</v>
      </c>
    </row>
    <row r="1329" spans="53:53">
      <c r="BA1329" s="81" t="e">
        <f>SUM(#REF!)</f>
        <v>#REF!</v>
      </c>
    </row>
    <row r="1330" spans="53:53">
      <c r="BA1330" s="81" t="e">
        <f>SUM(#REF!)</f>
        <v>#REF!</v>
      </c>
    </row>
    <row r="1331" spans="53:53">
      <c r="BA1331" s="81" t="e">
        <f>SUM(#REF!)</f>
        <v>#REF!</v>
      </c>
    </row>
    <row r="1332" spans="53:53">
      <c r="BA1332" s="81" t="e">
        <f>SUM(#REF!)</f>
        <v>#REF!</v>
      </c>
    </row>
    <row r="1333" spans="53:53">
      <c r="BA1333" s="81" t="e">
        <f>SUM(#REF!)</f>
        <v>#REF!</v>
      </c>
    </row>
    <row r="1334" spans="53:53">
      <c r="BA1334" s="81" t="e">
        <f>SUM(#REF!)</f>
        <v>#REF!</v>
      </c>
    </row>
    <row r="1335" spans="53:53">
      <c r="BA1335" s="81" t="e">
        <f>SUM(#REF!)</f>
        <v>#REF!</v>
      </c>
    </row>
  </sheetData>
  <mergeCells count="11">
    <mergeCell ref="AB1:AD1"/>
    <mergeCell ref="BA1:BC1"/>
    <mergeCell ref="AF1:AJ1"/>
    <mergeCell ref="BE1:BI1"/>
    <mergeCell ref="A1:A2"/>
    <mergeCell ref="B1:B2"/>
    <mergeCell ref="C1:J1"/>
    <mergeCell ref="P1:S1"/>
    <mergeCell ref="AO1:AR1"/>
    <mergeCell ref="L1:O2"/>
    <mergeCell ref="AK1:AN2"/>
  </mergeCells>
  <phoneticPr fontId="1"/>
  <dataValidations count="2">
    <dataValidation type="list" allowBlank="1" showInputMessage="1" showErrorMessage="1" sqref="BI3:BI202 BE3:BE207 BH3:BH203 AJ3:AJ202 AI3:AI203 AF3:AF207">
      <formula1>"ある,ない"</formula1>
    </dataValidation>
    <dataValidation type="list" allowBlank="1" showInputMessage="1" showErrorMessage="1" sqref="AG3:AG250 BF3:BF250">
      <formula1>"なし,あり"</formula1>
    </dataValidation>
  </dataValidations>
  <pageMargins left="0.75" right="0.75" top="1" bottom="1" header="0.51200000000000001" footer="0.51200000000000001"/>
  <pageSetup paperSize="8" scale="59" orientation="landscape" r:id="rId1"/>
  <headerFooter alignWithMargins="0"/>
  <colBreaks count="1" manualBreakCount="1">
    <brk id="36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J55"/>
  <sheetViews>
    <sheetView topLeftCell="A34" workbookViewId="0">
      <selection activeCell="E54" sqref="E54:F55"/>
    </sheetView>
  </sheetViews>
  <sheetFormatPr defaultColWidth="8.875" defaultRowHeight="13.5"/>
  <sheetData>
    <row r="1" spans="1:10">
      <c r="A1" t="s">
        <v>72</v>
      </c>
      <c r="B1">
        <v>1</v>
      </c>
    </row>
    <row r="3" spans="1:10">
      <c r="G3" s="85" t="s">
        <v>1</v>
      </c>
      <c r="H3" s="86"/>
      <c r="I3" s="86"/>
      <c r="J3" s="87"/>
    </row>
    <row r="4" spans="1:10">
      <c r="G4" s="220">
        <f>VLOOKUP($B$1,平成２０年記録女性,12,FALSE)</f>
        <v>3</v>
      </c>
      <c r="H4" s="135" t="s">
        <v>5</v>
      </c>
      <c r="I4" s="137">
        <f>VLOOKUP($B$1,平成２０年記録女性,14,FALSE)</f>
        <v>21</v>
      </c>
      <c r="J4" s="133" t="s">
        <v>79</v>
      </c>
    </row>
    <row r="5" spans="1:10">
      <c r="G5" s="221" t="str">
        <f>VLOOKUP($B$1,平成２０年記録男性,2,FALSE)</f>
        <v>山田太郎（例）</v>
      </c>
      <c r="H5" s="136"/>
      <c r="I5" s="138"/>
      <c r="J5" s="134"/>
    </row>
    <row r="6" spans="1:10">
      <c r="G6" s="85" t="s">
        <v>2</v>
      </c>
      <c r="H6" s="86"/>
      <c r="I6" s="86"/>
      <c r="J6" s="87"/>
    </row>
    <row r="7" spans="1:10">
      <c r="G7" s="222">
        <f>VLOOKUP($B$1,平成２０年記録女性,37,FALSE)</f>
        <v>5</v>
      </c>
      <c r="H7" s="135" t="s">
        <v>77</v>
      </c>
      <c r="I7" s="137">
        <f>VLOOKUP($B$1,平成２０年記録女性,39,FALSE)</f>
        <v>24</v>
      </c>
      <c r="J7" s="133" t="s">
        <v>79</v>
      </c>
    </row>
    <row r="8" spans="1:10">
      <c r="G8" s="223" t="str">
        <f>VLOOKUP($B$1,平成２０年記録男性,2,FALSE)</f>
        <v>山田太郎（例）</v>
      </c>
      <c r="H8" s="136"/>
      <c r="I8" s="138"/>
      <c r="J8" s="134"/>
    </row>
    <row r="9" spans="1:10" ht="30" customHeight="1" thickBot="1">
      <c r="A9" s="219" t="s">
        <v>54</v>
      </c>
      <c r="B9" s="219"/>
      <c r="C9" s="219" t="str">
        <f>VLOOKUP($B$1,平成２０年記録女性,2,FALSE)</f>
        <v>山田花子（例）</v>
      </c>
      <c r="D9" s="219"/>
      <c r="E9" s="219"/>
      <c r="F9" s="29" t="s">
        <v>55</v>
      </c>
      <c r="G9" s="30" t="s">
        <v>36</v>
      </c>
      <c r="H9" s="28">
        <f>VLOOKUP($B$1,平成２０年記録女性,3,FALSE)</f>
        <v>34</v>
      </c>
      <c r="I9" s="29" t="s">
        <v>56</v>
      </c>
      <c r="J9" s="17"/>
    </row>
    <row r="11" spans="1:10" ht="10.5" customHeight="1">
      <c r="A11" s="199" t="s">
        <v>58</v>
      </c>
      <c r="B11" s="201"/>
      <c r="C11" s="199" t="s">
        <v>73</v>
      </c>
      <c r="D11" s="201"/>
      <c r="E11" s="199" t="s">
        <v>59</v>
      </c>
      <c r="F11" s="201"/>
      <c r="G11" s="199" t="s">
        <v>71</v>
      </c>
      <c r="H11" s="200"/>
      <c r="I11" s="201"/>
    </row>
    <row r="12" spans="1:10" ht="10.5" customHeight="1">
      <c r="A12" s="202"/>
      <c r="B12" s="204"/>
      <c r="C12" s="202"/>
      <c r="D12" s="204"/>
      <c r="E12" s="202"/>
      <c r="F12" s="204"/>
      <c r="G12" s="202"/>
      <c r="H12" s="203"/>
      <c r="I12" s="204"/>
    </row>
    <row r="13" spans="1:10" ht="10.5" customHeight="1">
      <c r="A13" s="205" t="s">
        <v>61</v>
      </c>
      <c r="B13" s="133"/>
      <c r="C13" s="205">
        <f>VLOOKUP($B$1,平成２０年記録女性,4,FALSE)</f>
        <v>1.59</v>
      </c>
      <c r="D13" s="208"/>
      <c r="E13" s="205">
        <f>VLOOKUP($B$1,平成２０年記録女性,5,FALSE)</f>
        <v>70</v>
      </c>
      <c r="F13" s="133"/>
      <c r="G13" s="211">
        <f>VLOOKUP($B$1,平成２０年記録女性,6,FALSE)</f>
        <v>27.688778133776353</v>
      </c>
      <c r="H13" s="212"/>
      <c r="I13" s="213"/>
    </row>
    <row r="14" spans="1:10" ht="10.5" customHeight="1">
      <c r="A14" s="206"/>
      <c r="B14" s="207"/>
      <c r="C14" s="224"/>
      <c r="D14" s="225"/>
      <c r="E14" s="206"/>
      <c r="F14" s="207"/>
      <c r="G14" s="214"/>
      <c r="H14" s="215"/>
      <c r="I14" s="216"/>
    </row>
    <row r="15" spans="1:10" ht="10.5" customHeight="1">
      <c r="A15" s="205" t="s">
        <v>62</v>
      </c>
      <c r="B15" s="208"/>
      <c r="C15" s="224"/>
      <c r="D15" s="225"/>
      <c r="E15" s="205">
        <f>VLOOKUP($B$1,平成２０年記録女性,7,FALSE)</f>
        <v>65</v>
      </c>
      <c r="F15" s="208"/>
      <c r="G15" s="211">
        <f>VLOOKUP($B$1,平成２０年記録女性,8,FALSE)</f>
        <v>25.711008267078039</v>
      </c>
      <c r="H15" s="217"/>
      <c r="I15" s="208"/>
    </row>
    <row r="16" spans="1:10" ht="10.5" customHeight="1">
      <c r="A16" s="209"/>
      <c r="B16" s="210"/>
      <c r="C16" s="209"/>
      <c r="D16" s="210"/>
      <c r="E16" s="209"/>
      <c r="F16" s="210"/>
      <c r="G16" s="209"/>
      <c r="H16" s="218"/>
      <c r="I16" s="210"/>
    </row>
    <row r="18" spans="1:10">
      <c r="A18" s="192" t="s">
        <v>63</v>
      </c>
      <c r="B18" s="193"/>
      <c r="C18" s="196" t="s">
        <v>64</v>
      </c>
      <c r="D18" s="196" t="s">
        <v>65</v>
      </c>
      <c r="E18" s="196" t="str">
        <f>VLOOKUP($B$1,平成２０年記録女性,9,FALSE)</f>
        <v>118/70</v>
      </c>
      <c r="F18" s="196"/>
      <c r="G18" s="196" t="s">
        <v>66</v>
      </c>
      <c r="H18" s="196" t="str">
        <f>VLOOKUP($B$1,平成２０年記録女性,10,FALSE)</f>
        <v>120/66</v>
      </c>
      <c r="I18" s="196"/>
    </row>
    <row r="19" spans="1:10" ht="14.25" thickBot="1">
      <c r="A19" s="194"/>
      <c r="B19" s="195"/>
      <c r="C19" s="197"/>
      <c r="D19" s="197"/>
      <c r="E19" s="197"/>
      <c r="F19" s="197"/>
      <c r="G19" s="197"/>
      <c r="H19" s="197"/>
      <c r="I19" s="197"/>
    </row>
    <row r="20" spans="1:10" ht="6.75" customHeight="1"/>
    <row r="21" spans="1:10" ht="10.5" customHeight="1">
      <c r="A21" s="142" t="s">
        <v>67</v>
      </c>
      <c r="B21" s="147"/>
      <c r="C21" s="147"/>
      <c r="D21" s="143"/>
      <c r="E21" s="142" t="s">
        <v>61</v>
      </c>
      <c r="F21" s="143"/>
      <c r="G21" s="148" t="s">
        <v>41</v>
      </c>
      <c r="H21" s="142" t="s">
        <v>62</v>
      </c>
      <c r="I21" s="143"/>
      <c r="J21" s="148" t="s">
        <v>41</v>
      </c>
    </row>
    <row r="22" spans="1:10" ht="10.5" customHeight="1">
      <c r="A22" s="144"/>
      <c r="B22" s="136"/>
      <c r="C22" s="136"/>
      <c r="D22" s="134"/>
      <c r="E22" s="144"/>
      <c r="F22" s="134"/>
      <c r="G22" s="149"/>
      <c r="H22" s="144"/>
      <c r="I22" s="134"/>
      <c r="J22" s="149"/>
    </row>
    <row r="23" spans="1:10" ht="20.25" customHeight="1">
      <c r="A23" s="90" t="s">
        <v>15</v>
      </c>
      <c r="B23" s="139" t="s">
        <v>40</v>
      </c>
      <c r="C23" s="140"/>
      <c r="D23" s="141"/>
      <c r="E23" s="22">
        <f>VLOOKUP($B$1,平成２０年記録女性,16,FALSE)</f>
        <v>22</v>
      </c>
      <c r="F23" s="23" t="s">
        <v>24</v>
      </c>
      <c r="G23" s="88">
        <f>VLOOKUP($B$1,平成２０年記録女性,17,FALSE)</f>
        <v>5</v>
      </c>
      <c r="H23" s="22">
        <f>VLOOKUP($B$1,平成２０年記録女性,41,FALSE)</f>
        <v>67</v>
      </c>
      <c r="I23" s="23" t="s">
        <v>24</v>
      </c>
      <c r="J23" s="31">
        <f>VLOOKUP($B$1,平成２０年記録女性,42,FALSE)</f>
        <v>5</v>
      </c>
    </row>
    <row r="24" spans="1:10" ht="20.25" customHeight="1">
      <c r="A24" s="91" t="s">
        <v>16</v>
      </c>
      <c r="B24" s="166" t="s">
        <v>42</v>
      </c>
      <c r="C24" s="167"/>
      <c r="D24" s="168"/>
      <c r="E24" s="26">
        <f>VLOOKUP($B$1,平成２０年記録女性,18,FALSE)</f>
        <v>33</v>
      </c>
      <c r="F24" s="24" t="s">
        <v>25</v>
      </c>
      <c r="G24" s="89">
        <f>VLOOKUP($B$1,平成２０年記録女性,19,FALSE)</f>
        <v>4</v>
      </c>
      <c r="H24" s="26">
        <f>VLOOKUP($B$1,平成２０年記録女性,43,FALSE)</f>
        <v>44</v>
      </c>
      <c r="I24" s="24" t="s">
        <v>25</v>
      </c>
      <c r="J24" s="80">
        <f>VLOOKUP($B$1,平成２０年記録女性,44,FALSE)</f>
        <v>5</v>
      </c>
    </row>
    <row r="25" spans="1:10" ht="20.25" customHeight="1">
      <c r="A25" s="91" t="s">
        <v>20</v>
      </c>
      <c r="B25" s="166" t="s">
        <v>68</v>
      </c>
      <c r="C25" s="167"/>
      <c r="D25" s="168"/>
      <c r="E25" s="26">
        <f>VLOOKUP($B$1,平成２０年記録女性,20,FALSE)</f>
        <v>20</v>
      </c>
      <c r="F25" s="24" t="s">
        <v>76</v>
      </c>
      <c r="G25" s="89">
        <f>VLOOKUP($B$1,平成２０年記録女性,21,FALSE)</f>
        <v>5</v>
      </c>
      <c r="H25" s="26">
        <f>VLOOKUP($B$1,平成２０年記録女性,45,FALSE)</f>
        <v>55</v>
      </c>
      <c r="I25" s="24" t="s">
        <v>76</v>
      </c>
      <c r="J25" s="80">
        <f>VLOOKUP($B$1,平成２０年記録女性,46,FALSE)</f>
        <v>5</v>
      </c>
    </row>
    <row r="26" spans="1:10" ht="20.25" customHeight="1">
      <c r="A26" s="91" t="s">
        <v>17</v>
      </c>
      <c r="B26" s="166" t="s">
        <v>44</v>
      </c>
      <c r="C26" s="167"/>
      <c r="D26" s="168"/>
      <c r="E26" s="26">
        <f>VLOOKUP($B$1,平成２０年記録女性,22,FALSE)</f>
        <v>4</v>
      </c>
      <c r="F26" s="24" t="s">
        <v>76</v>
      </c>
      <c r="G26" s="89">
        <f>VLOOKUP($B$1,平成２０年記録女性,23,FALSE)</f>
        <v>5</v>
      </c>
      <c r="H26" s="26">
        <f>VLOOKUP($B$1,平成２０年記録女性,47,FALSE)</f>
        <v>3</v>
      </c>
      <c r="I26" s="24" t="s">
        <v>76</v>
      </c>
      <c r="J26" s="80">
        <f>VLOOKUP($B$1,平成２０年記録女性,48,FALSE)</f>
        <v>5</v>
      </c>
    </row>
    <row r="27" spans="1:10" ht="20.25" customHeight="1">
      <c r="A27" s="91" t="s">
        <v>18</v>
      </c>
      <c r="B27" s="166" t="s">
        <v>26</v>
      </c>
      <c r="C27" s="167"/>
      <c r="D27" s="168"/>
      <c r="E27" s="26">
        <f>VLOOKUP($B$1,平成２０年記録女性,24,FALSE)</f>
        <v>45</v>
      </c>
      <c r="F27" s="24" t="s">
        <v>76</v>
      </c>
      <c r="G27" s="89">
        <f>VLOOKUP($B$1,平成２０年記録女性,25,FALSE)</f>
        <v>0</v>
      </c>
      <c r="H27" s="26">
        <f>VLOOKUP($B$1,平成２０年記録女性,49,FALSE)</f>
        <v>6</v>
      </c>
      <c r="I27" s="24" t="s">
        <v>76</v>
      </c>
      <c r="J27" s="80">
        <f>VLOOKUP($B$1,平成２０年記録女性,50,FALSE)</f>
        <v>5</v>
      </c>
    </row>
    <row r="28" spans="1:10" ht="20.25" customHeight="1">
      <c r="A28" s="92" t="s">
        <v>19</v>
      </c>
      <c r="B28" s="163" t="s">
        <v>27</v>
      </c>
      <c r="C28" s="164"/>
      <c r="D28" s="165"/>
      <c r="E28" s="27">
        <f>VLOOKUP($B$1,平成２０年記録女性,26,FALSE)</f>
        <v>30</v>
      </c>
      <c r="F28" s="25" t="s">
        <v>28</v>
      </c>
      <c r="G28" s="84">
        <f>VLOOKUP($B$1,平成２０年記録女性,27,FALSE)</f>
        <v>5</v>
      </c>
      <c r="H28" s="27">
        <f>VLOOKUP($B$1,平成２０年記録女性,51,FALSE)</f>
        <v>34</v>
      </c>
      <c r="I28" s="25" t="s">
        <v>28</v>
      </c>
      <c r="J28" s="21">
        <f>VLOOKUP($B$1,平成２０年記録女性,52,FALSE)</f>
        <v>5</v>
      </c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</row>
    <row r="32" spans="1:10">
      <c r="A32" s="20"/>
      <c r="B32" s="20"/>
      <c r="C32" s="20"/>
      <c r="D32" s="20"/>
      <c r="E32" s="20"/>
      <c r="F32" s="20"/>
      <c r="G32" s="20"/>
      <c r="H32" s="20"/>
      <c r="I32" s="20"/>
    </row>
    <row r="45" spans="1:10" ht="14.25" thickBot="1"/>
    <row r="46" spans="1:10" ht="13.5" customHeight="1">
      <c r="A46" s="188" t="s">
        <v>6</v>
      </c>
      <c r="B46" s="188"/>
      <c r="C46" s="188"/>
      <c r="D46" s="189"/>
      <c r="E46" s="198" t="s">
        <v>61</v>
      </c>
      <c r="F46" s="173"/>
      <c r="G46" s="173"/>
      <c r="H46" s="173" t="s">
        <v>62</v>
      </c>
      <c r="I46" s="173"/>
      <c r="J46" s="174"/>
    </row>
    <row r="47" spans="1:10" ht="13.5" customHeight="1" thickBot="1">
      <c r="A47" s="190"/>
      <c r="B47" s="190"/>
      <c r="C47" s="190"/>
      <c r="D47" s="191"/>
      <c r="E47" s="187"/>
      <c r="F47" s="175"/>
      <c r="G47" s="175"/>
      <c r="H47" s="175"/>
      <c r="I47" s="175"/>
      <c r="J47" s="176"/>
    </row>
    <row r="48" spans="1:10" s="83" customFormat="1" ht="14.25" customHeight="1">
      <c r="A48" s="169" t="s">
        <v>7</v>
      </c>
      <c r="B48" s="170"/>
      <c r="C48" s="170"/>
      <c r="D48" s="171"/>
      <c r="E48" s="160">
        <f>VLOOKUP($B$1,平成２０年記録女性,28,FALSE)</f>
        <v>24</v>
      </c>
      <c r="F48" s="161"/>
      <c r="G48" s="158" t="s">
        <v>14</v>
      </c>
      <c r="H48" s="160">
        <f>VLOOKUP($B$1,平成２０年記録女性,53,FALSE)</f>
        <v>30</v>
      </c>
      <c r="I48" s="161"/>
      <c r="J48" s="145" t="s">
        <v>14</v>
      </c>
    </row>
    <row r="49" spans="1:10" ht="13.5" customHeight="1">
      <c r="A49" s="172"/>
      <c r="B49" s="136"/>
      <c r="C49" s="136"/>
      <c r="D49" s="134"/>
      <c r="E49" s="154"/>
      <c r="F49" s="155"/>
      <c r="G49" s="135"/>
      <c r="H49" s="154"/>
      <c r="I49" s="155"/>
      <c r="J49" s="162"/>
    </row>
    <row r="50" spans="1:10">
      <c r="A50" s="183" t="s">
        <v>8</v>
      </c>
      <c r="B50" s="184"/>
      <c r="C50" s="184"/>
      <c r="D50" s="184"/>
      <c r="E50" s="139" t="s">
        <v>11</v>
      </c>
      <c r="F50" s="177">
        <f>VLOOKUP($B$1,平成２０年記録女性,29,FALSE)</f>
        <v>3</v>
      </c>
      <c r="G50" s="140"/>
      <c r="H50" s="139" t="s">
        <v>11</v>
      </c>
      <c r="I50" s="177">
        <f>VLOOKUP($B$1,平成２０年記録女性,54,FALSE)</f>
        <v>7</v>
      </c>
      <c r="J50" s="179"/>
    </row>
    <row r="51" spans="1:10">
      <c r="A51" s="185"/>
      <c r="B51" s="186"/>
      <c r="C51" s="186"/>
      <c r="D51" s="186"/>
      <c r="E51" s="166"/>
      <c r="F51" s="178"/>
      <c r="G51" s="167"/>
      <c r="H51" s="166"/>
      <c r="I51" s="178"/>
      <c r="J51" s="180"/>
    </row>
    <row r="52" spans="1:10">
      <c r="A52" s="185"/>
      <c r="B52" s="186"/>
      <c r="C52" s="186"/>
      <c r="D52" s="186"/>
      <c r="E52" s="166" t="s">
        <v>12</v>
      </c>
      <c r="F52" s="178">
        <f>VLOOKUP($B$1,平成２０年記録女性,30,FALSE)</f>
        <v>10</v>
      </c>
      <c r="G52" s="167"/>
      <c r="H52" s="166" t="s">
        <v>12</v>
      </c>
      <c r="I52" s="178">
        <f>VLOOKUP($B$1,平成２０年記録女性,55,FALSE)</f>
        <v>20</v>
      </c>
      <c r="J52" s="180"/>
    </row>
    <row r="53" spans="1:10">
      <c r="A53" s="187"/>
      <c r="B53" s="175"/>
      <c r="C53" s="175"/>
      <c r="D53" s="175"/>
      <c r="E53" s="163"/>
      <c r="F53" s="182"/>
      <c r="G53" s="164"/>
      <c r="H53" s="163"/>
      <c r="I53" s="182"/>
      <c r="J53" s="181"/>
    </row>
    <row r="54" spans="1:10" ht="17.100000000000001" customHeight="1">
      <c r="A54" s="150" t="s">
        <v>9</v>
      </c>
      <c r="B54" s="151"/>
      <c r="C54" s="151"/>
      <c r="D54" s="151"/>
      <c r="E54" s="154">
        <f>VLOOKUP($B$1,平成２０年記録女性,31,FALSE)</f>
        <v>22</v>
      </c>
      <c r="F54" s="155"/>
      <c r="G54" s="158" t="s">
        <v>14</v>
      </c>
      <c r="H54" s="154">
        <f>VLOOKUP($B$1,平成２０年記録女性,56,FALSE)</f>
        <v>25</v>
      </c>
      <c r="I54" s="155"/>
      <c r="J54" s="145" t="s">
        <v>14</v>
      </c>
    </row>
    <row r="55" spans="1:10" ht="18" customHeight="1" thickBot="1">
      <c r="A55" s="152"/>
      <c r="B55" s="153"/>
      <c r="C55" s="153"/>
      <c r="D55" s="153"/>
      <c r="E55" s="156"/>
      <c r="F55" s="157"/>
      <c r="G55" s="159"/>
      <c r="H55" s="156"/>
      <c r="I55" s="157"/>
      <c r="J55" s="146"/>
    </row>
  </sheetData>
  <mergeCells count="64">
    <mergeCell ref="J4:J5"/>
    <mergeCell ref="H7:H8"/>
    <mergeCell ref="I7:I8"/>
    <mergeCell ref="J7:J8"/>
    <mergeCell ref="G11:I12"/>
    <mergeCell ref="G4:G5"/>
    <mergeCell ref="H4:H5"/>
    <mergeCell ref="I4:I5"/>
    <mergeCell ref="G7:G8"/>
    <mergeCell ref="A48:D49"/>
    <mergeCell ref="B27:D27"/>
    <mergeCell ref="B28:D28"/>
    <mergeCell ref="J21:J22"/>
    <mergeCell ref="F52:F53"/>
    <mergeCell ref="H48:I49"/>
    <mergeCell ref="B25:D25"/>
    <mergeCell ref="A46:D47"/>
    <mergeCell ref="E52:E53"/>
    <mergeCell ref="G52:G53"/>
    <mergeCell ref="G48:G49"/>
    <mergeCell ref="E48:F49"/>
    <mergeCell ref="J48:J49"/>
    <mergeCell ref="B26:D26"/>
    <mergeCell ref="B23:D23"/>
    <mergeCell ref="B24:D24"/>
    <mergeCell ref="A54:D55"/>
    <mergeCell ref="E54:F55"/>
    <mergeCell ref="G54:G55"/>
    <mergeCell ref="J50:J51"/>
    <mergeCell ref="A50:D53"/>
    <mergeCell ref="H50:H51"/>
    <mergeCell ref="I50:I51"/>
    <mergeCell ref="H54:I55"/>
    <mergeCell ref="H52:H53"/>
    <mergeCell ref="J52:J53"/>
    <mergeCell ref="I52:I53"/>
    <mergeCell ref="E50:E51"/>
    <mergeCell ref="F50:F51"/>
    <mergeCell ref="G50:G51"/>
    <mergeCell ref="J54:J55"/>
    <mergeCell ref="A18:B19"/>
    <mergeCell ref="C18:C19"/>
    <mergeCell ref="D18:D19"/>
    <mergeCell ref="E46:G47"/>
    <mergeCell ref="H46:J47"/>
    <mergeCell ref="G18:G19"/>
    <mergeCell ref="H21:I22"/>
    <mergeCell ref="E18:F19"/>
    <mergeCell ref="H18:I19"/>
    <mergeCell ref="A21:D22"/>
    <mergeCell ref="E21:F22"/>
    <mergeCell ref="G21:G22"/>
    <mergeCell ref="A15:B16"/>
    <mergeCell ref="E13:F14"/>
    <mergeCell ref="G13:I14"/>
    <mergeCell ref="E15:F16"/>
    <mergeCell ref="G15:I16"/>
    <mergeCell ref="C13:D16"/>
    <mergeCell ref="A13:B14"/>
    <mergeCell ref="A9:B9"/>
    <mergeCell ref="C9:E9"/>
    <mergeCell ref="A11:B12"/>
    <mergeCell ref="C11:D12"/>
    <mergeCell ref="E11:F12"/>
  </mergeCells>
  <phoneticPr fontId="1"/>
  <conditionalFormatting sqref="G13">
    <cfRule type="cellIs" dxfId="2" priority="1" stopIfTrue="1" operator="greaterThanOrEqual">
      <formula>25</formula>
    </cfRule>
  </conditionalFormatting>
  <conditionalFormatting sqref="G15">
    <cfRule type="cellIs" dxfId="1" priority="2" stopIfTrue="1" operator="greaterThanOrEqual">
      <formula>25</formula>
    </cfRule>
    <cfRule type="cellIs" dxfId="0" priority="3" stopIfTrue="1" operator="lessThan">
      <formula>18.5</formula>
    </cfRule>
  </conditionalFormatting>
  <dataValidations count="1">
    <dataValidation type="list" allowBlank="1" showInputMessage="1" showErrorMessage="1" sqref="B1">
      <formula1>男性参加者名簿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"/>
  <sheetViews>
    <sheetView workbookViewId="0">
      <selection activeCell="C7" sqref="C7"/>
    </sheetView>
  </sheetViews>
  <sheetFormatPr defaultColWidth="8.875" defaultRowHeight="13.5"/>
  <sheetData/>
  <phoneticPr fontId="1"/>
  <pageMargins left="0.75" right="0.75" top="1" bottom="1" header="0.51200000000000001" footer="0.51200000000000001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16"/>
  <sheetViews>
    <sheetView workbookViewId="0">
      <selection activeCell="E12" sqref="E12"/>
    </sheetView>
  </sheetViews>
  <sheetFormatPr defaultColWidth="8.875" defaultRowHeight="13.5"/>
  <sheetData>
    <row r="1" spans="1:7">
      <c r="A1" t="s">
        <v>86</v>
      </c>
    </row>
    <row r="2" spans="1:7">
      <c r="B2" s="226"/>
      <c r="C2" s="227"/>
      <c r="D2" s="228"/>
      <c r="E2" s="2"/>
      <c r="F2" s="2" t="s">
        <v>52</v>
      </c>
    </row>
    <row r="3" spans="1:7">
      <c r="B3" s="14">
        <v>10</v>
      </c>
      <c r="C3" s="15" t="s">
        <v>50</v>
      </c>
      <c r="D3" s="14">
        <v>16</v>
      </c>
      <c r="E3" s="15" t="s">
        <v>51</v>
      </c>
      <c r="F3" s="2">
        <v>1</v>
      </c>
    </row>
    <row r="4" spans="1:7">
      <c r="B4" s="14">
        <v>16</v>
      </c>
      <c r="C4" s="15" t="s">
        <v>50</v>
      </c>
      <c r="D4" s="14">
        <v>22</v>
      </c>
      <c r="E4" s="15" t="s">
        <v>51</v>
      </c>
      <c r="F4" s="2">
        <v>2</v>
      </c>
    </row>
    <row r="5" spans="1:7">
      <c r="B5" s="14">
        <v>22</v>
      </c>
      <c r="C5" s="15" t="s">
        <v>50</v>
      </c>
      <c r="D5" s="14">
        <v>28</v>
      </c>
      <c r="E5" s="15" t="s">
        <v>51</v>
      </c>
      <c r="F5" s="2">
        <v>3</v>
      </c>
    </row>
    <row r="6" spans="1:7">
      <c r="B6" s="14">
        <v>28</v>
      </c>
      <c r="C6" s="15" t="s">
        <v>50</v>
      </c>
      <c r="D6" s="14">
        <v>34</v>
      </c>
      <c r="E6" s="15" t="s">
        <v>51</v>
      </c>
      <c r="F6" s="2">
        <v>4</v>
      </c>
    </row>
    <row r="7" spans="1:7">
      <c r="B7" s="14">
        <v>34</v>
      </c>
      <c r="C7" s="15" t="s">
        <v>50</v>
      </c>
      <c r="D7" s="14">
        <v>100</v>
      </c>
      <c r="E7" s="15" t="s">
        <v>51</v>
      </c>
      <c r="F7" s="2">
        <v>5</v>
      </c>
    </row>
    <row r="9" spans="1:7">
      <c r="A9" t="s">
        <v>106</v>
      </c>
    </row>
    <row r="10" spans="1:7">
      <c r="B10" s="97" t="s">
        <v>85</v>
      </c>
      <c r="C10" s="98" t="s">
        <v>52</v>
      </c>
      <c r="D10" s="226"/>
      <c r="E10" s="227"/>
      <c r="F10" s="227"/>
      <c r="G10" s="228"/>
    </row>
    <row r="11" spans="1:7">
      <c r="B11" s="2">
        <v>0</v>
      </c>
      <c r="C11" s="2">
        <v>0</v>
      </c>
      <c r="D11" s="14">
        <v>0</v>
      </c>
      <c r="E11" s="15" t="s">
        <v>107</v>
      </c>
      <c r="F11" s="14">
        <v>10</v>
      </c>
      <c r="G11" s="15" t="s">
        <v>51</v>
      </c>
    </row>
    <row r="12" spans="1:7">
      <c r="B12" s="14">
        <v>10</v>
      </c>
      <c r="C12" s="2">
        <v>1</v>
      </c>
      <c r="D12" s="14">
        <v>10</v>
      </c>
      <c r="E12" s="15" t="s">
        <v>50</v>
      </c>
      <c r="F12" s="14">
        <v>16</v>
      </c>
      <c r="G12" s="15" t="s">
        <v>51</v>
      </c>
    </row>
    <row r="13" spans="1:7">
      <c r="B13" s="14">
        <v>16</v>
      </c>
      <c r="C13" s="2">
        <v>2</v>
      </c>
      <c r="D13" s="14">
        <v>16</v>
      </c>
      <c r="E13" s="15" t="s">
        <v>50</v>
      </c>
      <c r="F13" s="14">
        <v>22</v>
      </c>
      <c r="G13" s="15" t="s">
        <v>51</v>
      </c>
    </row>
    <row r="14" spans="1:7">
      <c r="B14" s="14">
        <v>22</v>
      </c>
      <c r="C14" s="2">
        <v>3</v>
      </c>
      <c r="D14" s="14">
        <v>22</v>
      </c>
      <c r="E14" s="15" t="s">
        <v>50</v>
      </c>
      <c r="F14" s="14">
        <v>28</v>
      </c>
      <c r="G14" s="15" t="s">
        <v>51</v>
      </c>
    </row>
    <row r="15" spans="1:7">
      <c r="B15" s="14">
        <v>28</v>
      </c>
      <c r="C15" s="2">
        <v>4</v>
      </c>
      <c r="D15" s="14">
        <v>28</v>
      </c>
      <c r="E15" s="15" t="s">
        <v>50</v>
      </c>
      <c r="F15" s="14">
        <v>34</v>
      </c>
      <c r="G15" s="15" t="s">
        <v>51</v>
      </c>
    </row>
    <row r="16" spans="1:7">
      <c r="B16" s="14">
        <v>34</v>
      </c>
      <c r="C16" s="2">
        <v>5</v>
      </c>
      <c r="D16" s="14">
        <v>34</v>
      </c>
      <c r="E16" s="15" t="s">
        <v>50</v>
      </c>
      <c r="F16" s="14">
        <v>100</v>
      </c>
      <c r="G16" s="15" t="s">
        <v>51</v>
      </c>
    </row>
  </sheetData>
  <mergeCells count="2">
    <mergeCell ref="B2:D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16"/>
  <sheetViews>
    <sheetView workbookViewId="0">
      <selection activeCell="D15" sqref="D15"/>
    </sheetView>
  </sheetViews>
  <sheetFormatPr defaultColWidth="8.875" defaultRowHeight="13.5"/>
  <sheetData>
    <row r="1" spans="1:7">
      <c r="A1" t="s">
        <v>87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8</v>
      </c>
      <c r="C3" s="15" t="s">
        <v>50</v>
      </c>
      <c r="D3" s="16">
        <v>16</v>
      </c>
      <c r="E3" s="15" t="s">
        <v>51</v>
      </c>
      <c r="F3" s="15">
        <v>1</v>
      </c>
    </row>
    <row r="4" spans="1:7">
      <c r="B4" s="14">
        <v>16</v>
      </c>
      <c r="C4" s="15" t="s">
        <v>50</v>
      </c>
      <c r="D4" s="16">
        <v>24</v>
      </c>
      <c r="E4" s="15" t="s">
        <v>51</v>
      </c>
      <c r="F4" s="15">
        <v>2</v>
      </c>
    </row>
    <row r="5" spans="1:7">
      <c r="B5" s="14">
        <v>24</v>
      </c>
      <c r="C5" s="15" t="s">
        <v>50</v>
      </c>
      <c r="D5" s="16">
        <v>32</v>
      </c>
      <c r="E5" s="15" t="s">
        <v>51</v>
      </c>
      <c r="F5" s="15">
        <v>3</v>
      </c>
    </row>
    <row r="6" spans="1:7">
      <c r="B6" s="14">
        <v>32</v>
      </c>
      <c r="C6" s="15" t="s">
        <v>50</v>
      </c>
      <c r="D6" s="16">
        <v>40</v>
      </c>
      <c r="E6" s="15" t="s">
        <v>51</v>
      </c>
      <c r="F6" s="15">
        <v>4</v>
      </c>
    </row>
    <row r="7" spans="1:7">
      <c r="B7" s="14">
        <v>40</v>
      </c>
      <c r="C7" s="15" t="s">
        <v>50</v>
      </c>
      <c r="D7" s="16">
        <v>100</v>
      </c>
      <c r="E7" s="15" t="s">
        <v>51</v>
      </c>
      <c r="F7" s="15">
        <v>5</v>
      </c>
    </row>
    <row r="9" spans="1:7">
      <c r="A9" t="s">
        <v>106</v>
      </c>
    </row>
    <row r="10" spans="1:7">
      <c r="B10" s="97" t="s">
        <v>85</v>
      </c>
      <c r="C10" s="98" t="s">
        <v>52</v>
      </c>
      <c r="D10" s="226"/>
      <c r="E10" s="227"/>
      <c r="F10" s="227"/>
      <c r="G10" s="228"/>
    </row>
    <row r="11" spans="1:7">
      <c r="B11" s="2">
        <v>0</v>
      </c>
      <c r="C11" s="2">
        <v>0</v>
      </c>
      <c r="D11" s="99">
        <v>0</v>
      </c>
      <c r="E11" s="100" t="s">
        <v>50</v>
      </c>
      <c r="F11" s="99">
        <v>8</v>
      </c>
      <c r="G11" s="101" t="s">
        <v>51</v>
      </c>
    </row>
    <row r="12" spans="1:7">
      <c r="B12" s="14">
        <v>8</v>
      </c>
      <c r="C12" s="2">
        <v>1</v>
      </c>
      <c r="D12" s="14">
        <v>8</v>
      </c>
      <c r="E12" s="15" t="s">
        <v>50</v>
      </c>
      <c r="F12" s="16">
        <v>16</v>
      </c>
      <c r="G12" s="15" t="s">
        <v>51</v>
      </c>
    </row>
    <row r="13" spans="1:7">
      <c r="B13" s="14">
        <v>16</v>
      </c>
      <c r="C13" s="2">
        <v>2</v>
      </c>
      <c r="D13" s="14">
        <v>16</v>
      </c>
      <c r="E13" s="15" t="s">
        <v>50</v>
      </c>
      <c r="F13" s="16">
        <v>24</v>
      </c>
      <c r="G13" s="15" t="s">
        <v>51</v>
      </c>
    </row>
    <row r="14" spans="1:7">
      <c r="B14" s="14">
        <v>24</v>
      </c>
      <c r="C14" s="2">
        <v>3</v>
      </c>
      <c r="D14" s="14">
        <v>24</v>
      </c>
      <c r="E14" s="15" t="s">
        <v>50</v>
      </c>
      <c r="F14" s="16">
        <v>32</v>
      </c>
      <c r="G14" s="15" t="s">
        <v>51</v>
      </c>
    </row>
    <row r="15" spans="1:7">
      <c r="B15" s="14">
        <v>32</v>
      </c>
      <c r="C15" s="2">
        <v>4</v>
      </c>
      <c r="D15" s="14">
        <v>32</v>
      </c>
      <c r="E15" s="15" t="s">
        <v>50</v>
      </c>
      <c r="F15" s="16">
        <v>40</v>
      </c>
      <c r="G15" s="15" t="s">
        <v>51</v>
      </c>
    </row>
    <row r="16" spans="1:7">
      <c r="B16" s="14">
        <v>40</v>
      </c>
      <c r="C16" s="2">
        <v>5</v>
      </c>
      <c r="D16" s="14">
        <v>40</v>
      </c>
      <c r="E16" s="15" t="s">
        <v>50</v>
      </c>
      <c r="F16" s="16">
        <v>100</v>
      </c>
      <c r="G16" s="15" t="s">
        <v>51</v>
      </c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G16"/>
  <sheetViews>
    <sheetView workbookViewId="0">
      <selection activeCell="A9" sqref="A9"/>
    </sheetView>
  </sheetViews>
  <sheetFormatPr defaultColWidth="8.875" defaultRowHeight="13.5"/>
  <sheetData>
    <row r="1" spans="1:7">
      <c r="A1" t="s">
        <v>88</v>
      </c>
    </row>
    <row r="2" spans="1:7">
      <c r="B2" s="226"/>
      <c r="C2" s="227"/>
      <c r="D2" s="227"/>
      <c r="E2" s="227"/>
      <c r="F2" s="13" t="s">
        <v>41</v>
      </c>
    </row>
    <row r="3" spans="1:7">
      <c r="B3" s="14">
        <v>1</v>
      </c>
      <c r="C3" s="15" t="s">
        <v>50</v>
      </c>
      <c r="D3" s="16">
        <v>1.5</v>
      </c>
      <c r="E3" s="15" t="s">
        <v>51</v>
      </c>
      <c r="F3" s="15">
        <v>1</v>
      </c>
    </row>
    <row r="4" spans="1:7">
      <c r="B4" s="14">
        <v>1.5</v>
      </c>
      <c r="C4" s="15" t="s">
        <v>50</v>
      </c>
      <c r="D4" s="16">
        <v>2.4</v>
      </c>
      <c r="E4" s="15" t="s">
        <v>51</v>
      </c>
      <c r="F4" s="15">
        <v>2</v>
      </c>
    </row>
    <row r="5" spans="1:7">
      <c r="B5" s="14">
        <v>2.4</v>
      </c>
      <c r="C5" s="15" t="s">
        <v>50</v>
      </c>
      <c r="D5" s="16">
        <v>4</v>
      </c>
      <c r="E5" s="15" t="s">
        <v>51</v>
      </c>
      <c r="F5" s="15">
        <v>3</v>
      </c>
    </row>
    <row r="6" spans="1:7">
      <c r="B6" s="14">
        <v>4</v>
      </c>
      <c r="C6" s="15" t="s">
        <v>50</v>
      </c>
      <c r="D6" s="16">
        <v>8.6999999999999993</v>
      </c>
      <c r="E6" s="15" t="s">
        <v>51</v>
      </c>
      <c r="F6" s="15">
        <v>4</v>
      </c>
    </row>
    <row r="7" spans="1:7">
      <c r="B7" s="14">
        <v>8.6999999999999993</v>
      </c>
      <c r="C7" s="15" t="s">
        <v>50</v>
      </c>
      <c r="D7" s="16">
        <v>300</v>
      </c>
      <c r="E7" s="15" t="s">
        <v>51</v>
      </c>
      <c r="F7" s="15">
        <v>5</v>
      </c>
    </row>
    <row r="9" spans="1:7">
      <c r="A9" t="s">
        <v>106</v>
      </c>
    </row>
    <row r="10" spans="1:7">
      <c r="B10" s="97" t="s">
        <v>85</v>
      </c>
      <c r="C10" s="98" t="s">
        <v>52</v>
      </c>
      <c r="D10" s="226"/>
      <c r="E10" s="227"/>
      <c r="F10" s="227"/>
      <c r="G10" s="228"/>
    </row>
    <row r="11" spans="1:7">
      <c r="B11" s="2">
        <v>0</v>
      </c>
      <c r="C11" s="2">
        <v>0</v>
      </c>
      <c r="D11" s="99">
        <v>0</v>
      </c>
      <c r="E11" s="101" t="s">
        <v>108</v>
      </c>
      <c r="F11" s="99">
        <v>1</v>
      </c>
      <c r="G11" s="101" t="s">
        <v>51</v>
      </c>
    </row>
    <row r="12" spans="1:7">
      <c r="B12" s="14">
        <v>1</v>
      </c>
      <c r="C12" s="2">
        <v>1</v>
      </c>
      <c r="D12" s="14">
        <v>1</v>
      </c>
      <c r="E12" s="15" t="s">
        <v>50</v>
      </c>
      <c r="F12" s="16">
        <v>1.5</v>
      </c>
      <c r="G12" s="15" t="s">
        <v>51</v>
      </c>
    </row>
    <row r="13" spans="1:7">
      <c r="B13" s="14">
        <v>1.5</v>
      </c>
      <c r="C13" s="2">
        <v>2</v>
      </c>
      <c r="D13" s="14">
        <v>1.5</v>
      </c>
      <c r="E13" s="15" t="s">
        <v>50</v>
      </c>
      <c r="F13" s="16">
        <v>2.4</v>
      </c>
      <c r="G13" s="15" t="s">
        <v>51</v>
      </c>
    </row>
    <row r="14" spans="1:7">
      <c r="B14" s="14">
        <v>2.4</v>
      </c>
      <c r="C14" s="2">
        <v>3</v>
      </c>
      <c r="D14" s="14">
        <v>2.4</v>
      </c>
      <c r="E14" s="15" t="s">
        <v>50</v>
      </c>
      <c r="F14" s="16">
        <v>4</v>
      </c>
      <c r="G14" s="15" t="s">
        <v>51</v>
      </c>
    </row>
    <row r="15" spans="1:7">
      <c r="B15" s="14">
        <v>4</v>
      </c>
      <c r="C15" s="2">
        <v>4</v>
      </c>
      <c r="D15" s="14">
        <v>4</v>
      </c>
      <c r="E15" s="15" t="s">
        <v>50</v>
      </c>
      <c r="F15" s="16">
        <v>8.6999999999999993</v>
      </c>
      <c r="G15" s="15" t="s">
        <v>51</v>
      </c>
    </row>
    <row r="16" spans="1:7">
      <c r="B16" s="14">
        <v>8.6999999999999993</v>
      </c>
      <c r="C16" s="2">
        <v>5</v>
      </c>
      <c r="D16" s="14">
        <v>8.6999999999999993</v>
      </c>
      <c r="E16" s="15" t="s">
        <v>50</v>
      </c>
      <c r="F16" s="16">
        <v>300</v>
      </c>
      <c r="G16" s="15" t="s">
        <v>51</v>
      </c>
    </row>
  </sheetData>
  <mergeCells count="2">
    <mergeCell ref="B2:E2"/>
    <mergeCell ref="D10:G10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30</vt:i4>
      </vt:variant>
    </vt:vector>
  </HeadingPairs>
  <TitlesOfParts>
    <vt:vector size="48" baseType="lpstr">
      <vt:lpstr>【予防給付】記入方法に関して（必ず守って下さい）</vt:lpstr>
      <vt:lpstr>【予防給付】参加者男性　記録一覧</vt:lpstr>
      <vt:lpstr>【予防給付】参加者男性　個人記録用紙</vt:lpstr>
      <vt:lpstr>【予防給付】参加者女性　記録一覧</vt:lpstr>
      <vt:lpstr>【予防給付】参加者女性　個人記録用紙</vt:lpstr>
      <vt:lpstr>→判定基準→変更厳禁→</vt:lpstr>
      <vt:lpstr>握力判定　男性用（変更厳禁）</vt:lpstr>
      <vt:lpstr>長座位体前屈判定用　男性用（変更厳禁）</vt:lpstr>
      <vt:lpstr>開眼片足立ち判定　男性用（変更厳禁）</vt:lpstr>
      <vt:lpstr>5m歩行判定　男性用（変更厳禁）</vt:lpstr>
      <vt:lpstr>TUG判定　男性用（変更厳禁）</vt:lpstr>
      <vt:lpstr>ファンクショナルリーチ判定　男性用（変更厳禁）</vt:lpstr>
      <vt:lpstr>握力判定　女性用（変更厳禁）</vt:lpstr>
      <vt:lpstr>長座位体前屈判定　女性用（変更厳禁）</vt:lpstr>
      <vt:lpstr>開眼片足立ち判定　女性（変更厳禁）</vt:lpstr>
      <vt:lpstr>5m歩行判定　女性（変更厳禁）</vt:lpstr>
      <vt:lpstr>TUG判定　女性（変更厳禁）</vt:lpstr>
      <vt:lpstr>ファンクショナルリーチ判定　女性（変更厳禁）</vt:lpstr>
      <vt:lpstr>ファンクショナル女性</vt:lpstr>
      <vt:lpstr>ファンクショナル男性</vt:lpstr>
      <vt:lpstr>握力女性</vt:lpstr>
      <vt:lpstr>移動能力女性</vt:lpstr>
      <vt:lpstr>移動能力男性</vt:lpstr>
      <vt:lpstr>移動能力判定女性</vt:lpstr>
      <vt:lpstr>開眼片足立ち女性</vt:lpstr>
      <vt:lpstr>開眼片足立ち男性</vt:lpstr>
      <vt:lpstr>'【予防給付】参加者女性　記録一覧'!基本情報</vt:lpstr>
      <vt:lpstr>基本情報</vt:lpstr>
      <vt:lpstr>'【予防給付】参加者女性　記録一覧'!初期評価おとこ</vt:lpstr>
      <vt:lpstr>初期評価おとこ</vt:lpstr>
      <vt:lpstr>'【予防給付】参加者女性　記録一覧'!初期評価日おとこ</vt:lpstr>
      <vt:lpstr>初期評価日おとこ</vt:lpstr>
      <vt:lpstr>'【予防給付】参加者女性　記録一覧'!初期評価日男性</vt:lpstr>
      <vt:lpstr>初期評価日男性</vt:lpstr>
      <vt:lpstr>'【予防給付】参加者女性　記録一覧'!情報</vt:lpstr>
      <vt:lpstr>情報</vt:lpstr>
      <vt:lpstr>男握力</vt:lpstr>
      <vt:lpstr>'【予防給付】参加者女性　記録一覧'!男性参加者名簿</vt:lpstr>
      <vt:lpstr>男性参加者名簿</vt:lpstr>
      <vt:lpstr>'【予防給付】参加者女性　記録一覧'!男性成績一覧</vt:lpstr>
      <vt:lpstr>男性成績一覧</vt:lpstr>
      <vt:lpstr>長座位体前屈女性</vt:lpstr>
      <vt:lpstr>長座位判定男性</vt:lpstr>
      <vt:lpstr>平成２０年記録女性</vt:lpstr>
      <vt:lpstr>'【予防給付】参加者女性　記録一覧'!平成２０年記録男性</vt:lpstr>
      <vt:lpstr>平成２０年記録男性</vt:lpstr>
      <vt:lpstr>歩行女性</vt:lpstr>
      <vt:lpstr>歩行男性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有村宣彦</dc:creator>
  <cp:lastModifiedBy>鹿児島県</cp:lastModifiedBy>
  <cp:lastPrinted>2021-11-16T06:42:28Z</cp:lastPrinted>
  <dcterms:created xsi:type="dcterms:W3CDTF">2007-08-03T02:15:52Z</dcterms:created>
  <dcterms:modified xsi:type="dcterms:W3CDTF">2021-11-22T00:04:17Z</dcterms:modified>
</cp:coreProperties>
</file>