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6\03_決算統計関連調査\250120_公営企業に係る経営比較分析表（令和５年度決算）の分析等について（依頼）\★完成版\05 出水市（済）○\"/>
    </mc:Choice>
  </mc:AlternateContent>
  <xr:revisionPtr revIDLastSave="0" documentId="13_ncr:1_{B8601C9C-6580-4AF9-9793-6107619DD64B}" xr6:coauthVersionLast="36" xr6:coauthVersionMax="36" xr10:uidLastSave="{00000000-0000-0000-0000-000000000000}"/>
  <workbookProtection workbookAlgorithmName="SHA-512" workbookHashValue="at9RLcuU4SzqybppSxL+UYEpW5O3wE0ezSu7NfzZwc752Fl7KbvbH7tsfNtZvr/2PcEDhGpDWHmVx2AZFpSFBw==" workbookSaltValue="/FxljY6hNgMnwu9EZLr3SA==" workbookSpinCount="100000" lockStructure="1"/>
  <bookViews>
    <workbookView xWindow="0" yWindow="0" windowWidth="19200" windowHeight="750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BB8" i="4" s="1"/>
  <c r="S6" i="5"/>
  <c r="AT8" i="4" s="1"/>
  <c r="R6" i="5"/>
  <c r="AL8" i="4" s="1"/>
  <c r="Q6" i="5"/>
  <c r="W10" i="4" s="1"/>
  <c r="P6" i="5"/>
  <c r="P10" i="4" s="1"/>
  <c r="O6" i="5"/>
  <c r="I10" i="4" s="1"/>
  <c r="N6" i="5"/>
  <c r="M6" i="5"/>
  <c r="L6" i="5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BB10" i="4"/>
  <c r="AT10" i="4"/>
  <c r="AL10" i="4"/>
  <c r="B10" i="4"/>
  <c r="AD8" i="4"/>
  <c r="W8" i="4"/>
  <c r="B6" i="4"/>
</calcChain>
</file>

<file path=xl/sharedStrings.xml><?xml version="1.0" encoding="utf-8"?>
<sst xmlns="http://schemas.openxmlformats.org/spreadsheetml/2006/main" count="228" uniqueCount="113">
  <si>
    <t>経営比較分析表（令和5年度決算）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</si>
  <si>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</si>
  <si>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</si>
  <si>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</si>
  <si>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</si>
  <si>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</si>
  <si>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</si>
  <si>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</si>
  <si>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</si>
  <si>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</si>
  <si>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</si>
  <si>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</si>
  <si>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</si>
  <si>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</si>
  <si>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</si>
  <si>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</si>
  <si>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</si>
  <si>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</si>
  <si>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</si>
  <si>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</si>
  <si>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</si>
  <si>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</si>
  <si>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</si>
  <si>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</si>
  <si>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</si>
  <si>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</si>
  <si>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</si>
  <si>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</si>
  <si>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</si>
  <si>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</si>
  <si>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</si>
  <si>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</si>
  <si>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</si>
  <si>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</si>
  <si>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</si>
  <si>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</si>
  <si>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</si>
  <si>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</si>
  <si>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</si>
  <si>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</si>
  <si>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</si>
  <si>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</si>
  <si>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</si>
  <si>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</si>
  <si>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</si>
  <si>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</si>
  <si>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</si>
  <si>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</si>
  <si>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</si>
  <si>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</si>
  <si>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</si>
  <si>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</si>
  <si>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</si>
  <si>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</si>
  <si>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</si>
  <si>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</si>
  <si>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</si>
  <si>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</si>
  <si>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</si>
  <si>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</si>
  <si>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</si>
  <si>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</si>
  <si>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</si>
  <si>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</si>
  <si>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</si>
  <si>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</si>
  <si>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</si>
  <si>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</si>
  <si>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</si>
  <si>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</si>
  <si>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</si>
  <si>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</si>
  <si>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</si>
  <si>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</si>
  <si>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</si>
  <si>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</si>
  <si>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</si>
  <si>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</si>
  <si>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</si>
  <si>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</si>
  <si>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</si>
  <si>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</si>
  <si>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</si>
  <si>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</si>
  <si>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</si>
  <si>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</si>
  <si>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</si>
  <si>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</si>
  <si>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</si>
  <si>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</si>
  <si>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</si>
  <si>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</si>
  <si>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</si>
  <si>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出水市</t>
  </si>
  <si>
    <t>法適用</t>
  </si>
  <si>
    <t>水道事業</t>
  </si>
  <si>
    <t>末端給水事業</t>
  </si>
  <si>
    <t>A4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</si>
  <si>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</si>
  <si>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</si>
  <si>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</si>
  <si>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</si>
  <si>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</si>
  <si>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</si>
  <si>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</si>
  <si>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</si>
  <si>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</si>
  <si>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</si>
  <si>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</si>
  <si>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</si>
  <si>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①有形固定資産減価償却率は、施設の老朽化が進み、類似団体平均及び全国平均を上回っている。
　②管路経年化率については、管の老朽化が進み、類似団体平均及び全国平均を上回っている。
　③管路更新率は、管の更新が進んでおらず、類似団体平均及び全国平均を下回っている。</t>
    <phoneticPr fontId="4"/>
  </si>
  <si>
    <t>　老朽化の状況から分かるとおり、施設や管の老朽化が進んでいるのに対して、施設や管の更新が進んでいない。
　安全で安心な水道水を今後も供給していくため、令和４年度に整備した施設台帳や管路耐震化計画を基に、ダウンサイジングの検討も行いながら、必要な更新事業を行う予定である。
　必要な更新費用の確保のため、さらなる経営改善を進める必要がある。</t>
    <phoneticPr fontId="4"/>
  </si>
  <si>
    <t>　①経常収支比率は、類似団体平均及び全国平均を上回っており、１００％以上を維持している。
　②累積欠損金は、これまで生じていない。
　③流動比率は、、１００％以上を維持し、類似団体平均を上回っており、短期的な債務に対する現金等は保有できている。
　④企業債残高対給水収益比率は、企業債の借入抑制により減少傾向にあるが、類似団体平均及び全国平均を上回っている。
　⑤料金回収率は、１００％以上で類似団体平均及び全国平均を上回っており、今後も回収に努める。
　⑥給水原価は、経費縮減等により類似団体平均及び全国平均を下回っている。
　⑦施設利用率は、類似団体平均及び全国平均を下回っており、適切な施設規模の検討も必要である。
　⑧有収率は、類似団体平均及び全国平均を下回っており、漏水対策等の改善策の検討が必要である。</t>
    <rPh sb="2" eb="4">
      <t>ケイジョウ</t>
    </rPh>
    <rPh sb="93" eb="94">
      <t>ウエ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</si>
</sst>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0.67</c:v>
                </c:pt>
                <c:pt idx="1">
                  <c:v>0.5</c:v>
                </c:pt>
                <c:pt idx="2">
                  <c:v>0.43</c:v>
                </c:pt>
                <c:pt idx="3">
                  <c:v>0.47</c:v>
                </c:pt>
                <c:pt idx="4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D7-4BA7-B1B7-CA9E488D0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0.63</c:v>
                </c:pt>
                <c:pt idx="1">
                  <c:v>0.6</c:v>
                </c:pt>
                <c:pt idx="2">
                  <c:v>0.56000000000000005</c:v>
                </c:pt>
                <c:pt idx="3">
                  <c:v>0.6</c:v>
                </c:pt>
                <c:pt idx="4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7-4BA7-B1B7-CA9E488D0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58.35</c:v>
                </c:pt>
                <c:pt idx="1">
                  <c:v>58.67</c:v>
                </c:pt>
                <c:pt idx="2">
                  <c:v>57.42</c:v>
                </c:pt>
                <c:pt idx="3">
                  <c:v>57.82</c:v>
                </c:pt>
                <c:pt idx="4">
                  <c:v>57.13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5E-4080-BC1F-5B2F6F761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59.51</c:v>
                </c:pt>
                <c:pt idx="1">
                  <c:v>59.91</c:v>
                </c:pt>
                <c:pt idx="2">
                  <c:v>59.4</c:v>
                </c:pt>
                <c:pt idx="3">
                  <c:v>59.24</c:v>
                </c:pt>
                <c:pt idx="4">
                  <c:v>58.77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E-4080-BC1F-5B2F6F761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74.489999999999995</c:v>
                </c:pt>
                <c:pt idx="1">
                  <c:v>75.2</c:v>
                </c:pt>
                <c:pt idx="2">
                  <c:v>75.94</c:v>
                </c:pt>
                <c:pt idx="3">
                  <c:v>74.33</c:v>
                </c:pt>
                <c:pt idx="4">
                  <c:v>74.3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B-420A-B2AE-3E2A0CCE5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87.08</c:v>
                </c:pt>
                <c:pt idx="1">
                  <c:v>87.26</c:v>
                </c:pt>
                <c:pt idx="2">
                  <c:v>87.57</c:v>
                </c:pt>
                <c:pt idx="3">
                  <c:v>87.26</c:v>
                </c:pt>
                <c:pt idx="4">
                  <c:v>86.95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B-420A-B2AE-3E2A0CCE5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109.53</c:v>
                </c:pt>
                <c:pt idx="1">
                  <c:v>115.46</c:v>
                </c:pt>
                <c:pt idx="2">
                  <c:v>114.05</c:v>
                </c:pt>
                <c:pt idx="3">
                  <c:v>111.99</c:v>
                </c:pt>
                <c:pt idx="4">
                  <c:v>114.69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9-412D-814F-46E847369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111.17</c:v>
                </c:pt>
                <c:pt idx="1">
                  <c:v>110.91</c:v>
                </c:pt>
                <c:pt idx="2">
                  <c:v>111.49</c:v>
                </c:pt>
                <c:pt idx="3">
                  <c:v>109.09</c:v>
                </c:pt>
                <c:pt idx="4">
                  <c:v>109.05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9-412D-814F-46E847369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53.27</c:v>
                </c:pt>
                <c:pt idx="1">
                  <c:v>54.47</c:v>
                </c:pt>
                <c:pt idx="2">
                  <c:v>55.77</c:v>
                </c:pt>
                <c:pt idx="3">
                  <c:v>56.89</c:v>
                </c:pt>
                <c:pt idx="4">
                  <c:v>57.87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EB-4660-A3B9-D2FE30B78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48.55</c:v>
                </c:pt>
                <c:pt idx="1">
                  <c:v>49.2</c:v>
                </c:pt>
                <c:pt idx="2">
                  <c:v>50.01</c:v>
                </c:pt>
                <c:pt idx="3">
                  <c:v>50.99</c:v>
                </c:pt>
                <c:pt idx="4">
                  <c:v>51.79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660-A3B9-D2FE30B78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22.65</c:v>
                </c:pt>
                <c:pt idx="1">
                  <c:v>25.49</c:v>
                </c:pt>
                <c:pt idx="2">
                  <c:v>26.03</c:v>
                </c:pt>
                <c:pt idx="3">
                  <c:v>26.01</c:v>
                </c:pt>
                <c:pt idx="4">
                  <c:v>26.89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C-467B-88D9-B18C2A993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17.11</c:v>
                </c:pt>
                <c:pt idx="1">
                  <c:v>18.329999999999998</c:v>
                </c:pt>
                <c:pt idx="2">
                  <c:v>20.27</c:v>
                </c:pt>
                <c:pt idx="3">
                  <c:v>21.69</c:v>
                </c:pt>
                <c:pt idx="4">
                  <c:v>23.19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C-467B-88D9-B18C2A993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0-4CFE-9C51-4AD047E98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0.78</c:v>
                </c:pt>
                <c:pt idx="1">
                  <c:v>0.92</c:v>
                </c:pt>
                <c:pt idx="2">
                  <c:v>0.87</c:v>
                </c:pt>
                <c:pt idx="3">
                  <c:v>0.93</c:v>
                </c:pt>
                <c:pt idx="4">
                  <c:v>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0-4CFE-9C51-4AD047E98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323.70999999999998</c:v>
                </c:pt>
                <c:pt idx="1">
                  <c:v>330.61</c:v>
                </c:pt>
                <c:pt idx="2">
                  <c:v>340.11</c:v>
                </c:pt>
                <c:pt idx="3">
                  <c:v>330.69</c:v>
                </c:pt>
                <c:pt idx="4">
                  <c:v>379.4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9C-4BC2-9524-2871E32B3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360.86</c:v>
                </c:pt>
                <c:pt idx="1">
                  <c:v>350.79</c:v>
                </c:pt>
                <c:pt idx="2">
                  <c:v>354.57</c:v>
                </c:pt>
                <c:pt idx="3">
                  <c:v>357.74</c:v>
                </c:pt>
                <c:pt idx="4">
                  <c:v>344.88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C-4BC2-9524-2871E32B3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567.16999999999996</c:v>
                </c:pt>
                <c:pt idx="1">
                  <c:v>542.72</c:v>
                </c:pt>
                <c:pt idx="2">
                  <c:v>525.04999999999995</c:v>
                </c:pt>
                <c:pt idx="3">
                  <c:v>506.13</c:v>
                </c:pt>
                <c:pt idx="4">
                  <c:v>491.74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12-4837-977F-A8A0267A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309.27999999999997</c:v>
                </c:pt>
                <c:pt idx="1">
                  <c:v>322.92</c:v>
                </c:pt>
                <c:pt idx="2">
                  <c:v>303.45999999999998</c:v>
                </c:pt>
                <c:pt idx="3">
                  <c:v>307.27999999999997</c:v>
                </c:pt>
                <c:pt idx="4">
                  <c:v>304.02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2-4837-977F-A8A0267A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103.83</c:v>
                </c:pt>
                <c:pt idx="1">
                  <c:v>109.14</c:v>
                </c:pt>
                <c:pt idx="2">
                  <c:v>108.45</c:v>
                </c:pt>
                <c:pt idx="3">
                  <c:v>105.32</c:v>
                </c:pt>
                <c:pt idx="4">
                  <c:v>109.4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1-45C8-A475-A0BAED365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103.32</c:v>
                </c:pt>
                <c:pt idx="1">
                  <c:v>100.85</c:v>
                </c:pt>
                <c:pt idx="2">
                  <c:v>103.79</c:v>
                </c:pt>
                <c:pt idx="3">
                  <c:v>98.3</c:v>
                </c:pt>
                <c:pt idx="4">
                  <c:v>98.89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1-45C8-A475-A0BAED365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107.77</c:v>
                </c:pt>
                <c:pt idx="1">
                  <c:v>102.66</c:v>
                </c:pt>
                <c:pt idx="2">
                  <c:v>103.78</c:v>
                </c:pt>
                <c:pt idx="3">
                  <c:v>106.96</c:v>
                </c:pt>
                <c:pt idx="4">
                  <c:v>103.12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23-498B-8BD8-F727848A8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168.56</c:v>
                </c:pt>
                <c:pt idx="1">
                  <c:v>167.1</c:v>
                </c:pt>
                <c:pt idx="2">
                  <c:v>167.86</c:v>
                </c:pt>
                <c:pt idx="3">
                  <c:v>173.68</c:v>
                </c:pt>
                <c:pt idx="4">
                  <c:v>174.52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3-498B-8BD8-F727848A8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【265.93】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【177.56】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view="pageBreakPreview" zoomScale="52" zoomScaleNormal="100" zoomScaleSheetLayoutView="52" workbookViewId="0"/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2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2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1" t="str">
        <f>データ!H6</f>
        <v>鹿児島県　出水市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2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末端給水事業</v>
      </c>
      <c r="Q8" s="43"/>
      <c r="R8" s="43"/>
      <c r="S8" s="43"/>
      <c r="T8" s="43"/>
      <c r="U8" s="43"/>
      <c r="V8" s="43"/>
      <c r="W8" s="43" t="str">
        <f>データ!$L$6</f>
        <v>A4</v>
      </c>
      <c r="X8" s="43"/>
      <c r="Y8" s="43"/>
      <c r="Z8" s="43"/>
      <c r="AA8" s="43"/>
      <c r="AB8" s="43"/>
      <c r="AC8" s="43"/>
      <c r="AD8" s="43" t="str">
        <f>データ!$M$6</f>
        <v>非設置</v>
      </c>
      <c r="AE8" s="43"/>
      <c r="AF8" s="43"/>
      <c r="AG8" s="43"/>
      <c r="AH8" s="43"/>
      <c r="AI8" s="43"/>
      <c r="AJ8" s="43"/>
      <c r="AK8" s="2"/>
      <c r="AL8" s="44">
        <f>データ!$R$6</f>
        <v>51783</v>
      </c>
      <c r="AM8" s="44"/>
      <c r="AN8" s="44"/>
      <c r="AO8" s="44"/>
      <c r="AP8" s="44"/>
      <c r="AQ8" s="44"/>
      <c r="AR8" s="44"/>
      <c r="AS8" s="44"/>
      <c r="AT8" s="45">
        <f>データ!$S$6</f>
        <v>329.98</v>
      </c>
      <c r="AU8" s="46"/>
      <c r="AV8" s="46"/>
      <c r="AW8" s="46"/>
      <c r="AX8" s="46"/>
      <c r="AY8" s="46"/>
      <c r="AZ8" s="46"/>
      <c r="BA8" s="46"/>
      <c r="BB8" s="47">
        <f>データ!$T$6</f>
        <v>156.93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2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2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60.8</v>
      </c>
      <c r="J10" s="46"/>
      <c r="K10" s="46"/>
      <c r="L10" s="46"/>
      <c r="M10" s="46"/>
      <c r="N10" s="46"/>
      <c r="O10" s="80"/>
      <c r="P10" s="47">
        <f>データ!$P$6</f>
        <v>98.78</v>
      </c>
      <c r="Q10" s="47"/>
      <c r="R10" s="47"/>
      <c r="S10" s="47"/>
      <c r="T10" s="47"/>
      <c r="U10" s="47"/>
      <c r="V10" s="47"/>
      <c r="W10" s="44">
        <f>データ!$Q$6</f>
        <v>1980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50676</v>
      </c>
      <c r="AM10" s="44"/>
      <c r="AN10" s="44"/>
      <c r="AO10" s="44"/>
      <c r="AP10" s="44"/>
      <c r="AQ10" s="44"/>
      <c r="AR10" s="44"/>
      <c r="AS10" s="44"/>
      <c r="AT10" s="45">
        <f>データ!$V$6</f>
        <v>63.2</v>
      </c>
      <c r="AU10" s="46"/>
      <c r="AV10" s="46"/>
      <c r="AW10" s="46"/>
      <c r="AX10" s="46"/>
      <c r="AY10" s="46"/>
      <c r="AZ10" s="46"/>
      <c r="BA10" s="46"/>
      <c r="BB10" s="47">
        <f>データ!$W$6</f>
        <v>801.84</v>
      </c>
      <c r="BC10" s="47"/>
      <c r="BD10" s="47"/>
      <c r="BE10" s="47"/>
      <c r="BF10" s="47"/>
      <c r="BG10" s="47"/>
      <c r="BH10" s="47"/>
      <c r="BI10" s="47"/>
      <c r="BJ10" s="2"/>
      <c r="BK10" s="2"/>
      <c r="BL10" s="62" t="s">
        <v>21</v>
      </c>
      <c r="BM10" s="63"/>
      <c r="BN10" s="64" t="s">
        <v>22</v>
      </c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23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2">
      <c r="A14" s="2"/>
      <c r="B14" s="68" t="s">
        <v>24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25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2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6" t="s">
        <v>112</v>
      </c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8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6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8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6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8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6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8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6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8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6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8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6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8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6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8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6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8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6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8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6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8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6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8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6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8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6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8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6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8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6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8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6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8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6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8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6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8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6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8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6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8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6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8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6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8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6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8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6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8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6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8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6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8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6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8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4" t="s">
        <v>26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6" t="s">
        <v>110</v>
      </c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8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6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8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6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8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6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8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6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8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6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8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6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8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6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8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6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8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6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8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6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8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6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8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6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8"/>
    </row>
    <row r="60" spans="1:78" ht="13.5" customHeight="1" x14ac:dyDescent="0.2">
      <c r="A60" s="2"/>
      <c r="B60" s="71" t="s">
        <v>27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6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8"/>
    </row>
    <row r="61" spans="1:78" ht="13.5" customHeight="1" x14ac:dyDescent="0.2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6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8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6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8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4" t="s">
        <v>28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111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6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6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6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6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6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6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6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6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6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6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6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6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6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9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1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【108.24】</v>
      </c>
      <c r="F85" s="13" t="str">
        <f>データ!AS6</f>
        <v>【1.50】</v>
      </c>
      <c r="G85" s="13" t="str">
        <f>データ!BD6</f>
        <v>【243.36】</v>
      </c>
      <c r="H85" s="13" t="str">
        <f>データ!BO6</f>
        <v>【265.93】</v>
      </c>
      <c r="I85" s="13" t="str">
        <f>データ!BZ6</f>
        <v>【97.82】</v>
      </c>
      <c r="J85" s="13" t="str">
        <f>データ!CK6</f>
        <v>【177.56】</v>
      </c>
      <c r="K85" s="13" t="str">
        <f>データ!CV6</f>
        <v>【59.81】</v>
      </c>
      <c r="L85" s="13" t="str">
        <f>データ!DG6</f>
        <v>【89.42】</v>
      </c>
      <c r="M85" s="13" t="str">
        <f>データ!DR6</f>
        <v>【52.02】</v>
      </c>
      <c r="N85" s="13" t="str">
        <f>データ!EC6</f>
        <v>【25.37】</v>
      </c>
      <c r="O85" s="13" t="str">
        <f>データ!EN6</f>
        <v>【0.62】</v>
      </c>
    </row>
  </sheetData>
  <sheetProtection algorithmName="SHA-512" hashValue="+W4oZ0hABl1sw+gJvJUjBN6ujo6wZt8uHEuXamzszSWqappBVgiopW28fc46nI6s/ouqVppSsCf/Fl1W3uucAw==" saltValue="1L/jE+XEJMQrhWNWXoU8qg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" x14ac:dyDescent="0.2"/>
  <cols>
    <col min="2" max="144" width="11.9062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2023</v>
      </c>
      <c r="C6" s="20">
        <f t="shared" ref="C6:W6" si="3">C7</f>
        <v>462080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鹿児島県　出水市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A4</v>
      </c>
      <c r="M6" s="20" t="str">
        <f t="shared" si="3"/>
        <v>非設置</v>
      </c>
      <c r="N6" s="21" t="str">
        <f t="shared" si="3"/>
        <v>-</v>
      </c>
      <c r="O6" s="21">
        <f t="shared" si="3"/>
        <v>60.8</v>
      </c>
      <c r="P6" s="21">
        <f t="shared" si="3"/>
        <v>98.78</v>
      </c>
      <c r="Q6" s="21">
        <f t="shared" si="3"/>
        <v>1980</v>
      </c>
      <c r="R6" s="21">
        <f t="shared" si="3"/>
        <v>51783</v>
      </c>
      <c r="S6" s="21">
        <f t="shared" si="3"/>
        <v>329.98</v>
      </c>
      <c r="T6" s="21">
        <f t="shared" si="3"/>
        <v>156.93</v>
      </c>
      <c r="U6" s="21">
        <f t="shared" si="3"/>
        <v>50676</v>
      </c>
      <c r="V6" s="21">
        <f t="shared" si="3"/>
        <v>63.2</v>
      </c>
      <c r="W6" s="21">
        <f t="shared" si="3"/>
        <v>801.84</v>
      </c>
      <c r="X6" s="22">
        <f>IF(X7="",NA(),X7)</f>
        <v>109.53</v>
      </c>
      <c r="Y6" s="22">
        <f t="shared" ref="Y6:AG6" si="4">IF(Y7="",NA(),Y7)</f>
        <v>115.46</v>
      </c>
      <c r="Z6" s="22">
        <f t="shared" si="4"/>
        <v>114.05</v>
      </c>
      <c r="AA6" s="22">
        <f t="shared" si="4"/>
        <v>111.99</v>
      </c>
      <c r="AB6" s="22">
        <f t="shared" si="4"/>
        <v>114.69</v>
      </c>
      <c r="AC6" s="22">
        <f t="shared" si="4"/>
        <v>111.17</v>
      </c>
      <c r="AD6" s="22">
        <f t="shared" si="4"/>
        <v>110.91</v>
      </c>
      <c r="AE6" s="22">
        <f t="shared" si="4"/>
        <v>111.49</v>
      </c>
      <c r="AF6" s="22">
        <f t="shared" si="4"/>
        <v>109.09</v>
      </c>
      <c r="AG6" s="22">
        <f t="shared" si="4"/>
        <v>109.05</v>
      </c>
      <c r="AH6" s="21" t="str">
        <f>IF(AH7="","",IF(AH7="-","【-】","【"&amp;SUBSTITUTE(TEXT(AH7,"#,##0.00"),"-","△")&amp;"】"))</f>
        <v>【108.24】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0.78</v>
      </c>
      <c r="AO6" s="22">
        <f t="shared" si="5"/>
        <v>0.92</v>
      </c>
      <c r="AP6" s="22">
        <f t="shared" si="5"/>
        <v>0.87</v>
      </c>
      <c r="AQ6" s="22">
        <f t="shared" si="5"/>
        <v>0.93</v>
      </c>
      <c r="AR6" s="22">
        <f t="shared" si="5"/>
        <v>1.02</v>
      </c>
      <c r="AS6" s="21" t="str">
        <f>IF(AS7="","",IF(AS7="-","【-】","【"&amp;SUBSTITUTE(TEXT(AS7,"#,##0.00"),"-","△")&amp;"】"))</f>
        <v>【1.50】</v>
      </c>
      <c r="AT6" s="22">
        <f>IF(AT7="",NA(),AT7)</f>
        <v>323.70999999999998</v>
      </c>
      <c r="AU6" s="22">
        <f t="shared" ref="AU6:BC6" si="6">IF(AU7="",NA(),AU7)</f>
        <v>330.61</v>
      </c>
      <c r="AV6" s="22">
        <f t="shared" si="6"/>
        <v>340.11</v>
      </c>
      <c r="AW6" s="22">
        <f t="shared" si="6"/>
        <v>330.69</v>
      </c>
      <c r="AX6" s="22">
        <f t="shared" si="6"/>
        <v>379.4</v>
      </c>
      <c r="AY6" s="22">
        <f t="shared" si="6"/>
        <v>360.86</v>
      </c>
      <c r="AZ6" s="22">
        <f t="shared" si="6"/>
        <v>350.79</v>
      </c>
      <c r="BA6" s="22">
        <f t="shared" si="6"/>
        <v>354.57</v>
      </c>
      <c r="BB6" s="22">
        <f t="shared" si="6"/>
        <v>357.74</v>
      </c>
      <c r="BC6" s="22">
        <f t="shared" si="6"/>
        <v>344.88</v>
      </c>
      <c r="BD6" s="21" t="str">
        <f>IF(BD7="","",IF(BD7="-","【-】","【"&amp;SUBSTITUTE(TEXT(BD7,"#,##0.00"),"-","△")&amp;"】"))</f>
        <v>【243.36】</v>
      </c>
      <c r="BE6" s="22">
        <f>IF(BE7="",NA(),BE7)</f>
        <v>567.16999999999996</v>
      </c>
      <c r="BF6" s="22">
        <f t="shared" ref="BF6:BN6" si="7">IF(BF7="",NA(),BF7)</f>
        <v>542.72</v>
      </c>
      <c r="BG6" s="22">
        <f t="shared" si="7"/>
        <v>525.04999999999995</v>
      </c>
      <c r="BH6" s="22">
        <f t="shared" si="7"/>
        <v>506.13</v>
      </c>
      <c r="BI6" s="22">
        <f t="shared" si="7"/>
        <v>491.74</v>
      </c>
      <c r="BJ6" s="22">
        <f t="shared" si="7"/>
        <v>309.27999999999997</v>
      </c>
      <c r="BK6" s="22">
        <f t="shared" si="7"/>
        <v>322.92</v>
      </c>
      <c r="BL6" s="22">
        <f t="shared" si="7"/>
        <v>303.45999999999998</v>
      </c>
      <c r="BM6" s="22">
        <f t="shared" si="7"/>
        <v>307.27999999999997</v>
      </c>
      <c r="BN6" s="22">
        <f t="shared" si="7"/>
        <v>304.02</v>
      </c>
      <c r="BO6" s="21" t="str">
        <f>IF(BO7="","",IF(BO7="-","【-】","【"&amp;SUBSTITUTE(TEXT(BO7,"#,##0.00"),"-","△")&amp;"】"))</f>
        <v>【265.93】</v>
      </c>
      <c r="BP6" s="22">
        <f>IF(BP7="",NA(),BP7)</f>
        <v>103.83</v>
      </c>
      <c r="BQ6" s="22">
        <f t="shared" ref="BQ6:BY6" si="8">IF(BQ7="",NA(),BQ7)</f>
        <v>109.14</v>
      </c>
      <c r="BR6" s="22">
        <f t="shared" si="8"/>
        <v>108.45</v>
      </c>
      <c r="BS6" s="22">
        <f t="shared" si="8"/>
        <v>105.32</v>
      </c>
      <c r="BT6" s="22">
        <f t="shared" si="8"/>
        <v>109.4</v>
      </c>
      <c r="BU6" s="22">
        <f t="shared" si="8"/>
        <v>103.32</v>
      </c>
      <c r="BV6" s="22">
        <f t="shared" si="8"/>
        <v>100.85</v>
      </c>
      <c r="BW6" s="22">
        <f t="shared" si="8"/>
        <v>103.79</v>
      </c>
      <c r="BX6" s="22">
        <f t="shared" si="8"/>
        <v>98.3</v>
      </c>
      <c r="BY6" s="22">
        <f t="shared" si="8"/>
        <v>98.89</v>
      </c>
      <c r="BZ6" s="21" t="str">
        <f>IF(BZ7="","",IF(BZ7="-","【-】","【"&amp;SUBSTITUTE(TEXT(BZ7,"#,##0.00"),"-","△")&amp;"】"))</f>
        <v>【97.82】</v>
      </c>
      <c r="CA6" s="22">
        <f>IF(CA7="",NA(),CA7)</f>
        <v>107.77</v>
      </c>
      <c r="CB6" s="22">
        <f t="shared" ref="CB6:CJ6" si="9">IF(CB7="",NA(),CB7)</f>
        <v>102.66</v>
      </c>
      <c r="CC6" s="22">
        <f t="shared" si="9"/>
        <v>103.78</v>
      </c>
      <c r="CD6" s="22">
        <f t="shared" si="9"/>
        <v>106.96</v>
      </c>
      <c r="CE6" s="22">
        <f t="shared" si="9"/>
        <v>103.12</v>
      </c>
      <c r="CF6" s="22">
        <f t="shared" si="9"/>
        <v>168.56</v>
      </c>
      <c r="CG6" s="22">
        <f t="shared" si="9"/>
        <v>167.1</v>
      </c>
      <c r="CH6" s="22">
        <f t="shared" si="9"/>
        <v>167.86</v>
      </c>
      <c r="CI6" s="22">
        <f t="shared" si="9"/>
        <v>173.68</v>
      </c>
      <c r="CJ6" s="22">
        <f t="shared" si="9"/>
        <v>174.52</v>
      </c>
      <c r="CK6" s="21" t="str">
        <f>IF(CK7="","",IF(CK7="-","【-】","【"&amp;SUBSTITUTE(TEXT(CK7,"#,##0.00"),"-","△")&amp;"】"))</f>
        <v>【177.56】</v>
      </c>
      <c r="CL6" s="22">
        <f>IF(CL7="",NA(),CL7)</f>
        <v>58.35</v>
      </c>
      <c r="CM6" s="22">
        <f t="shared" ref="CM6:CU6" si="10">IF(CM7="",NA(),CM7)</f>
        <v>58.67</v>
      </c>
      <c r="CN6" s="22">
        <f t="shared" si="10"/>
        <v>57.42</v>
      </c>
      <c r="CO6" s="22">
        <f t="shared" si="10"/>
        <v>57.82</v>
      </c>
      <c r="CP6" s="22">
        <f t="shared" si="10"/>
        <v>57.13</v>
      </c>
      <c r="CQ6" s="22">
        <f t="shared" si="10"/>
        <v>59.51</v>
      </c>
      <c r="CR6" s="22">
        <f t="shared" si="10"/>
        <v>59.91</v>
      </c>
      <c r="CS6" s="22">
        <f t="shared" si="10"/>
        <v>59.4</v>
      </c>
      <c r="CT6" s="22">
        <f t="shared" si="10"/>
        <v>59.24</v>
      </c>
      <c r="CU6" s="22">
        <f t="shared" si="10"/>
        <v>58.77</v>
      </c>
      <c r="CV6" s="21" t="str">
        <f>IF(CV7="","",IF(CV7="-","【-】","【"&amp;SUBSTITUTE(TEXT(CV7,"#,##0.00"),"-","△")&amp;"】"))</f>
        <v>【59.81】</v>
      </c>
      <c r="CW6" s="22">
        <f>IF(CW7="",NA(),CW7)</f>
        <v>74.489999999999995</v>
      </c>
      <c r="CX6" s="22">
        <f t="shared" ref="CX6:DF6" si="11">IF(CX7="",NA(),CX7)</f>
        <v>75.2</v>
      </c>
      <c r="CY6" s="22">
        <f t="shared" si="11"/>
        <v>75.94</v>
      </c>
      <c r="CZ6" s="22">
        <f t="shared" si="11"/>
        <v>74.33</v>
      </c>
      <c r="DA6" s="22">
        <f t="shared" si="11"/>
        <v>74.3</v>
      </c>
      <c r="DB6" s="22">
        <f t="shared" si="11"/>
        <v>87.08</v>
      </c>
      <c r="DC6" s="22">
        <f t="shared" si="11"/>
        <v>87.26</v>
      </c>
      <c r="DD6" s="22">
        <f t="shared" si="11"/>
        <v>87.57</v>
      </c>
      <c r="DE6" s="22">
        <f t="shared" si="11"/>
        <v>87.26</v>
      </c>
      <c r="DF6" s="22">
        <f t="shared" si="11"/>
        <v>86.95</v>
      </c>
      <c r="DG6" s="21" t="str">
        <f>IF(DG7="","",IF(DG7="-","【-】","【"&amp;SUBSTITUTE(TEXT(DG7,"#,##0.00"),"-","△")&amp;"】"))</f>
        <v>【89.42】</v>
      </c>
      <c r="DH6" s="22">
        <f>IF(DH7="",NA(),DH7)</f>
        <v>53.27</v>
      </c>
      <c r="DI6" s="22">
        <f t="shared" ref="DI6:DQ6" si="12">IF(DI7="",NA(),DI7)</f>
        <v>54.47</v>
      </c>
      <c r="DJ6" s="22">
        <f t="shared" si="12"/>
        <v>55.77</v>
      </c>
      <c r="DK6" s="22">
        <f t="shared" si="12"/>
        <v>56.89</v>
      </c>
      <c r="DL6" s="22">
        <f t="shared" si="12"/>
        <v>57.87</v>
      </c>
      <c r="DM6" s="22">
        <f t="shared" si="12"/>
        <v>48.55</v>
      </c>
      <c r="DN6" s="22">
        <f t="shared" si="12"/>
        <v>49.2</v>
      </c>
      <c r="DO6" s="22">
        <f t="shared" si="12"/>
        <v>50.01</v>
      </c>
      <c r="DP6" s="22">
        <f t="shared" si="12"/>
        <v>50.99</v>
      </c>
      <c r="DQ6" s="22">
        <f t="shared" si="12"/>
        <v>51.79</v>
      </c>
      <c r="DR6" s="21" t="str">
        <f>IF(DR7="","",IF(DR7="-","【-】","【"&amp;SUBSTITUTE(TEXT(DR7,"#,##0.00"),"-","△")&amp;"】"))</f>
        <v>【52.02】</v>
      </c>
      <c r="DS6" s="22">
        <f>IF(DS7="",NA(),DS7)</f>
        <v>22.65</v>
      </c>
      <c r="DT6" s="22">
        <f t="shared" ref="DT6:EB6" si="13">IF(DT7="",NA(),DT7)</f>
        <v>25.49</v>
      </c>
      <c r="DU6" s="22">
        <f t="shared" si="13"/>
        <v>26.03</v>
      </c>
      <c r="DV6" s="22">
        <f t="shared" si="13"/>
        <v>26.01</v>
      </c>
      <c r="DW6" s="22">
        <f t="shared" si="13"/>
        <v>26.89</v>
      </c>
      <c r="DX6" s="22">
        <f t="shared" si="13"/>
        <v>17.11</v>
      </c>
      <c r="DY6" s="22">
        <f t="shared" si="13"/>
        <v>18.329999999999998</v>
      </c>
      <c r="DZ6" s="22">
        <f t="shared" si="13"/>
        <v>20.27</v>
      </c>
      <c r="EA6" s="22">
        <f t="shared" si="13"/>
        <v>21.69</v>
      </c>
      <c r="EB6" s="22">
        <f t="shared" si="13"/>
        <v>23.19</v>
      </c>
      <c r="EC6" s="21" t="str">
        <f>IF(EC7="","",IF(EC7="-","【-】","【"&amp;SUBSTITUTE(TEXT(EC7,"#,##0.00"),"-","△")&amp;"】"))</f>
        <v>【25.37】</v>
      </c>
      <c r="ED6" s="22">
        <f>IF(ED7="",NA(),ED7)</f>
        <v>0.67</v>
      </c>
      <c r="EE6" s="22">
        <f t="shared" ref="EE6:EM6" si="14">IF(EE7="",NA(),EE7)</f>
        <v>0.5</v>
      </c>
      <c r="EF6" s="22">
        <f t="shared" si="14"/>
        <v>0.43</v>
      </c>
      <c r="EG6" s="22">
        <f t="shared" si="14"/>
        <v>0.47</v>
      </c>
      <c r="EH6" s="22">
        <f t="shared" si="14"/>
        <v>0.46</v>
      </c>
      <c r="EI6" s="22">
        <f t="shared" si="14"/>
        <v>0.63</v>
      </c>
      <c r="EJ6" s="22">
        <f t="shared" si="14"/>
        <v>0.6</v>
      </c>
      <c r="EK6" s="22">
        <f t="shared" si="14"/>
        <v>0.56000000000000005</v>
      </c>
      <c r="EL6" s="22">
        <f t="shared" si="14"/>
        <v>0.6</v>
      </c>
      <c r="EM6" s="22">
        <f t="shared" si="14"/>
        <v>0.53</v>
      </c>
      <c r="EN6" s="21" t="str">
        <f>IF(EN7="","",IF(EN7="-","【-】","【"&amp;SUBSTITUTE(TEXT(EN7,"#,##0.00"),"-","△")&amp;"】"))</f>
        <v>【0.62】</v>
      </c>
    </row>
    <row r="7" spans="1:144" s="23" customFormat="1" x14ac:dyDescent="0.2">
      <c r="A7" s="15"/>
      <c r="B7" s="24">
        <v>2023</v>
      </c>
      <c r="C7" s="24">
        <v>462080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60.8</v>
      </c>
      <c r="P7" s="25">
        <v>98.78</v>
      </c>
      <c r="Q7" s="25">
        <v>1980</v>
      </c>
      <c r="R7" s="25">
        <v>51783</v>
      </c>
      <c r="S7" s="25">
        <v>329.98</v>
      </c>
      <c r="T7" s="25">
        <v>156.93</v>
      </c>
      <c r="U7" s="25">
        <v>50676</v>
      </c>
      <c r="V7" s="25">
        <v>63.2</v>
      </c>
      <c r="W7" s="25">
        <v>801.84</v>
      </c>
      <c r="X7" s="25">
        <v>109.53</v>
      </c>
      <c r="Y7" s="25">
        <v>115.46</v>
      </c>
      <c r="Z7" s="25">
        <v>114.05</v>
      </c>
      <c r="AA7" s="25">
        <v>111.99</v>
      </c>
      <c r="AB7" s="25">
        <v>114.69</v>
      </c>
      <c r="AC7" s="25">
        <v>111.17</v>
      </c>
      <c r="AD7" s="25">
        <v>110.91</v>
      </c>
      <c r="AE7" s="25">
        <v>111.49</v>
      </c>
      <c r="AF7" s="25">
        <v>109.09</v>
      </c>
      <c r="AG7" s="25">
        <v>109.05</v>
      </c>
      <c r="AH7" s="25">
        <v>108.24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0.78</v>
      </c>
      <c r="AO7" s="25">
        <v>0.92</v>
      </c>
      <c r="AP7" s="25">
        <v>0.87</v>
      </c>
      <c r="AQ7" s="25">
        <v>0.93</v>
      </c>
      <c r="AR7" s="25">
        <v>1.02</v>
      </c>
      <c r="AS7" s="25">
        <v>1.5</v>
      </c>
      <c r="AT7" s="25">
        <v>323.70999999999998</v>
      </c>
      <c r="AU7" s="25">
        <v>330.61</v>
      </c>
      <c r="AV7" s="25">
        <v>340.11</v>
      </c>
      <c r="AW7" s="25">
        <v>330.69</v>
      </c>
      <c r="AX7" s="25">
        <v>379.4</v>
      </c>
      <c r="AY7" s="25">
        <v>360.86</v>
      </c>
      <c r="AZ7" s="25">
        <v>350.79</v>
      </c>
      <c r="BA7" s="25">
        <v>354.57</v>
      </c>
      <c r="BB7" s="25">
        <v>357.74</v>
      </c>
      <c r="BC7" s="25">
        <v>344.88</v>
      </c>
      <c r="BD7" s="25">
        <v>243.36</v>
      </c>
      <c r="BE7" s="25">
        <v>567.16999999999996</v>
      </c>
      <c r="BF7" s="25">
        <v>542.72</v>
      </c>
      <c r="BG7" s="25">
        <v>525.04999999999995</v>
      </c>
      <c r="BH7" s="25">
        <v>506.13</v>
      </c>
      <c r="BI7" s="25">
        <v>491.74</v>
      </c>
      <c r="BJ7" s="25">
        <v>309.27999999999997</v>
      </c>
      <c r="BK7" s="25">
        <v>322.92</v>
      </c>
      <c r="BL7" s="25">
        <v>303.45999999999998</v>
      </c>
      <c r="BM7" s="25">
        <v>307.27999999999997</v>
      </c>
      <c r="BN7" s="25">
        <v>304.02</v>
      </c>
      <c r="BO7" s="25">
        <v>265.93</v>
      </c>
      <c r="BP7" s="25">
        <v>103.83</v>
      </c>
      <c r="BQ7" s="25">
        <v>109.14</v>
      </c>
      <c r="BR7" s="25">
        <v>108.45</v>
      </c>
      <c r="BS7" s="25">
        <v>105.32</v>
      </c>
      <c r="BT7" s="25">
        <v>109.4</v>
      </c>
      <c r="BU7" s="25">
        <v>103.32</v>
      </c>
      <c r="BV7" s="25">
        <v>100.85</v>
      </c>
      <c r="BW7" s="25">
        <v>103.79</v>
      </c>
      <c r="BX7" s="25">
        <v>98.3</v>
      </c>
      <c r="BY7" s="25">
        <v>98.89</v>
      </c>
      <c r="BZ7" s="25">
        <v>97.82</v>
      </c>
      <c r="CA7" s="25">
        <v>107.77</v>
      </c>
      <c r="CB7" s="25">
        <v>102.66</v>
      </c>
      <c r="CC7" s="25">
        <v>103.78</v>
      </c>
      <c r="CD7" s="25">
        <v>106.96</v>
      </c>
      <c r="CE7" s="25">
        <v>103.12</v>
      </c>
      <c r="CF7" s="25">
        <v>168.56</v>
      </c>
      <c r="CG7" s="25">
        <v>167.1</v>
      </c>
      <c r="CH7" s="25">
        <v>167.86</v>
      </c>
      <c r="CI7" s="25">
        <v>173.68</v>
      </c>
      <c r="CJ7" s="25">
        <v>174.52</v>
      </c>
      <c r="CK7" s="25">
        <v>177.56</v>
      </c>
      <c r="CL7" s="25">
        <v>58.35</v>
      </c>
      <c r="CM7" s="25">
        <v>58.67</v>
      </c>
      <c r="CN7" s="25">
        <v>57.42</v>
      </c>
      <c r="CO7" s="25">
        <v>57.82</v>
      </c>
      <c r="CP7" s="25">
        <v>57.13</v>
      </c>
      <c r="CQ7" s="25">
        <v>59.51</v>
      </c>
      <c r="CR7" s="25">
        <v>59.91</v>
      </c>
      <c r="CS7" s="25">
        <v>59.4</v>
      </c>
      <c r="CT7" s="25">
        <v>59.24</v>
      </c>
      <c r="CU7" s="25">
        <v>58.77</v>
      </c>
      <c r="CV7" s="25">
        <v>59.81</v>
      </c>
      <c r="CW7" s="25">
        <v>74.489999999999995</v>
      </c>
      <c r="CX7" s="25">
        <v>75.2</v>
      </c>
      <c r="CY7" s="25">
        <v>75.94</v>
      </c>
      <c r="CZ7" s="25">
        <v>74.33</v>
      </c>
      <c r="DA7" s="25">
        <v>74.3</v>
      </c>
      <c r="DB7" s="25">
        <v>87.08</v>
      </c>
      <c r="DC7" s="25">
        <v>87.26</v>
      </c>
      <c r="DD7" s="25">
        <v>87.57</v>
      </c>
      <c r="DE7" s="25">
        <v>87.26</v>
      </c>
      <c r="DF7" s="25">
        <v>86.95</v>
      </c>
      <c r="DG7" s="25">
        <v>89.42</v>
      </c>
      <c r="DH7" s="25">
        <v>53.27</v>
      </c>
      <c r="DI7" s="25">
        <v>54.47</v>
      </c>
      <c r="DJ7" s="25">
        <v>55.77</v>
      </c>
      <c r="DK7" s="25">
        <v>56.89</v>
      </c>
      <c r="DL7" s="25">
        <v>57.87</v>
      </c>
      <c r="DM7" s="25">
        <v>48.55</v>
      </c>
      <c r="DN7" s="25">
        <v>49.2</v>
      </c>
      <c r="DO7" s="25">
        <v>50.01</v>
      </c>
      <c r="DP7" s="25">
        <v>50.99</v>
      </c>
      <c r="DQ7" s="25">
        <v>51.79</v>
      </c>
      <c r="DR7" s="25">
        <v>52.02</v>
      </c>
      <c r="DS7" s="25">
        <v>22.65</v>
      </c>
      <c r="DT7" s="25">
        <v>25.49</v>
      </c>
      <c r="DU7" s="25">
        <v>26.03</v>
      </c>
      <c r="DV7" s="25">
        <v>26.01</v>
      </c>
      <c r="DW7" s="25">
        <v>26.89</v>
      </c>
      <c r="DX7" s="25">
        <v>17.11</v>
      </c>
      <c r="DY7" s="25">
        <v>18.329999999999998</v>
      </c>
      <c r="DZ7" s="25">
        <v>20.27</v>
      </c>
      <c r="EA7" s="25">
        <v>21.69</v>
      </c>
      <c r="EB7" s="25">
        <v>23.19</v>
      </c>
      <c r="EC7" s="25">
        <v>25.37</v>
      </c>
      <c r="ED7" s="25">
        <v>0.67</v>
      </c>
      <c r="EE7" s="25">
        <v>0.5</v>
      </c>
      <c r="EF7" s="25">
        <v>0.43</v>
      </c>
      <c r="EG7" s="25">
        <v>0.47</v>
      </c>
      <c r="EH7" s="25">
        <v>0.46</v>
      </c>
      <c r="EI7" s="25">
        <v>0.63</v>
      </c>
      <c r="EJ7" s="25">
        <v>0.6</v>
      </c>
      <c r="EK7" s="25">
        <v>0.56000000000000005</v>
      </c>
      <c r="EL7" s="25">
        <v>0.6</v>
      </c>
      <c r="EM7" s="25">
        <v>0.53</v>
      </c>
      <c r="EN7" s="25">
        <v>0.62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DATEVALUE($B7-B11&amp;"/1/"&amp;B12)</f>
        <v>36892</v>
      </c>
      <c r="C10" s="29">
        <f t="shared" ref="C10:F10" si="15">DATEVALUE($B7-C11&amp;"/1/"&amp;C12)</f>
        <v>37257</v>
      </c>
      <c r="D10" s="29">
        <f t="shared" si="15"/>
        <v>37622</v>
      </c>
      <c r="E10" s="29">
        <f t="shared" si="15"/>
        <v>37987</v>
      </c>
      <c r="F10" s="29">
        <f t="shared" si="15"/>
        <v>38353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108</v>
      </c>
      <c r="D13" t="s">
        <v>107</v>
      </c>
      <c r="E13" t="s">
        <v>108</v>
      </c>
      <c r="F13" t="s">
        <v>107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2025-02-17T05:20:44Z</cp:lastPrinted>
  <dcterms:created xsi:type="dcterms:W3CDTF">2025-01-24T06:56:18Z</dcterms:created>
  <dcterms:modified xsi:type="dcterms:W3CDTF">2025-02-27T05:14:25Z</dcterms:modified>
  <cp:category/>
</cp:coreProperties>
</file>